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Daten\Dropbox\StatistikschritteFEEDBACK\Lösungen\"/>
    </mc:Choice>
  </mc:AlternateContent>
  <bookViews>
    <workbookView xWindow="-105" yWindow="-105" windowWidth="23250" windowHeight="12570" tabRatio="665" activeTab="7"/>
  </bookViews>
  <sheets>
    <sheet name="LS_J" sheetId="13" r:id="rId1"/>
    <sheet name="Ü 4-1 - Ü 4-2" sheetId="1" r:id="rId2"/>
    <sheet name="Ü 4-3 " sheetId="2" r:id="rId3"/>
    <sheet name="Ü 4-4" sheetId="14" r:id="rId4"/>
    <sheet name="Ü 4-5 - M 4-6" sheetId="3" r:id="rId5"/>
    <sheet name="Ü 4-7" sheetId="12" r:id="rId6"/>
    <sheet name="Ü 4-8" sheetId="5" r:id="rId7"/>
    <sheet name="Ü 4-9" sheetId="6" r:id="rId8"/>
  </sheets>
  <externalReferences>
    <externalReference r:id="rId9"/>
  </externalReferences>
  <definedNames>
    <definedName name="_xlnm.Print_Area" localSheetId="1">'Ü 4-1 - Ü 4-2'!$A$1:$L$17</definedName>
    <definedName name="_xlnm.Print_Area" localSheetId="7">'Ü 4-9'!$A$1:$N$8</definedName>
    <definedName name="p_0">'[1]weitere Index-Bsp'!$D$11:$D$13</definedName>
    <definedName name="p_1">'[1]weitere Index-Bsp'!$E$11:$E$13</definedName>
    <definedName name="q_0">'[1]weitere Index-Bsp'!$B$11:$B$13</definedName>
    <definedName name="q_1">'[1]weitere Index-Bsp'!$C$11:$C$13</definedName>
    <definedName name="q0">'[1]weitere Index-Bsp'!$B$11:$B$13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2" i="14" l="1"/>
  <c r="AA12" i="14"/>
  <c r="Z12" i="14"/>
  <c r="Y12" i="14"/>
  <c r="X12" i="14"/>
  <c r="W12" i="14"/>
  <c r="V12" i="14"/>
  <c r="U12" i="14"/>
  <c r="L12" i="14"/>
  <c r="K12" i="14"/>
  <c r="J12" i="14"/>
  <c r="I12" i="14"/>
  <c r="H12" i="14"/>
  <c r="G12" i="14"/>
  <c r="F12" i="14"/>
  <c r="E12" i="14"/>
  <c r="AB11" i="14"/>
  <c r="AA11" i="14"/>
  <c r="Z11" i="14"/>
  <c r="Y11" i="14"/>
  <c r="X11" i="14"/>
  <c r="W11" i="14"/>
  <c r="V11" i="14"/>
  <c r="U11" i="14"/>
  <c r="T11" i="14"/>
  <c r="L11" i="14"/>
  <c r="K11" i="14"/>
  <c r="J11" i="14"/>
  <c r="I11" i="14"/>
  <c r="H11" i="14"/>
  <c r="G11" i="14"/>
  <c r="F11" i="14"/>
  <c r="E11" i="14"/>
  <c r="AB10" i="14"/>
  <c r="AA10" i="14"/>
  <c r="Z10" i="14"/>
  <c r="Y10" i="14"/>
  <c r="X10" i="14"/>
  <c r="W10" i="14"/>
  <c r="V10" i="14"/>
  <c r="U10" i="14"/>
  <c r="T10" i="14"/>
  <c r="S10" i="14"/>
  <c r="M10" i="14"/>
  <c r="L10" i="14"/>
  <c r="K10" i="14"/>
  <c r="J10" i="14"/>
  <c r="I10" i="14"/>
  <c r="H10" i="14"/>
  <c r="G10" i="14"/>
  <c r="F10" i="14"/>
  <c r="E10" i="14"/>
  <c r="D10" i="14"/>
  <c r="B24" i="12" l="1"/>
  <c r="B25" i="12"/>
  <c r="B26" i="12"/>
  <c r="B27" i="12"/>
  <c r="B28" i="12"/>
  <c r="B32" i="12"/>
  <c r="B33" i="12"/>
  <c r="U11" i="2"/>
  <c r="V11" i="2"/>
  <c r="W11" i="2"/>
  <c r="X11" i="2"/>
  <c r="Y11" i="2"/>
  <c r="Z11" i="2"/>
  <c r="AA11" i="2"/>
  <c r="AB11" i="2"/>
  <c r="T11" i="2"/>
  <c r="T10" i="2"/>
  <c r="U10" i="2"/>
  <c r="V10" i="2"/>
  <c r="W10" i="2"/>
  <c r="X10" i="2"/>
  <c r="Y10" i="2"/>
  <c r="Z10" i="2"/>
  <c r="AA10" i="2"/>
  <c r="AB10" i="2"/>
  <c r="S10" i="2"/>
  <c r="B34" i="12"/>
  <c r="D10" i="2"/>
  <c r="E10" i="2"/>
  <c r="F10" i="2"/>
  <c r="G10" i="2"/>
  <c r="H10" i="2"/>
  <c r="I10" i="2"/>
  <c r="J10" i="2"/>
  <c r="K10" i="2"/>
  <c r="L10" i="2"/>
  <c r="M10" i="2"/>
  <c r="E11" i="2"/>
  <c r="F11" i="2"/>
  <c r="G11" i="2"/>
  <c r="H11" i="2"/>
  <c r="I11" i="2"/>
  <c r="J11" i="2"/>
  <c r="K11" i="2"/>
  <c r="L11" i="2"/>
  <c r="D39" i="3"/>
  <c r="D40" i="3"/>
  <c r="E40" i="3"/>
  <c r="D41" i="3"/>
  <c r="C43" i="3"/>
  <c r="D43" i="3" s="1"/>
  <c r="C44" i="3"/>
  <c r="C45" i="3"/>
  <c r="D45" i="3"/>
  <c r="C46" i="3"/>
  <c r="C50" i="3"/>
  <c r="C54" i="3" s="1"/>
  <c r="L10" i="12"/>
  <c r="E10" i="12"/>
  <c r="F10" i="12"/>
  <c r="G10" i="12"/>
  <c r="E11" i="12"/>
  <c r="F11" i="12"/>
  <c r="G11" i="12"/>
  <c r="E12" i="12"/>
  <c r="F12" i="12"/>
  <c r="G12" i="12"/>
  <c r="E13" i="12"/>
  <c r="F13" i="12"/>
  <c r="G13" i="12"/>
  <c r="E14" i="12"/>
  <c r="F14" i="12"/>
  <c r="G14" i="12"/>
  <c r="L14" i="12"/>
  <c r="C27" i="12" s="1"/>
  <c r="C15" i="12"/>
  <c r="D15" i="12"/>
  <c r="L15" i="12"/>
  <c r="D24" i="12"/>
  <c r="D25" i="12"/>
  <c r="L29" i="12" s="1"/>
  <c r="F25" i="12"/>
  <c r="D26" i="12"/>
  <c r="F26" i="12" s="1"/>
  <c r="D27" i="12"/>
  <c r="F27" i="12"/>
  <c r="D28" i="12"/>
  <c r="F28" i="12" s="1"/>
  <c r="E10" i="5"/>
  <c r="F10" i="5"/>
  <c r="J10" i="5"/>
  <c r="E11" i="5"/>
  <c r="F11" i="5"/>
  <c r="E12" i="5"/>
  <c r="E15" i="5"/>
  <c r="F12" i="5"/>
  <c r="E13" i="5"/>
  <c r="F13" i="5"/>
  <c r="E14" i="5"/>
  <c r="F14" i="5"/>
  <c r="J14" i="5"/>
  <c r="C15" i="5"/>
  <c r="D15" i="5"/>
  <c r="J15" i="5"/>
  <c r="E26" i="5"/>
  <c r="F26" i="5"/>
  <c r="J26" i="5"/>
  <c r="E27" i="5"/>
  <c r="E31" i="5" s="1"/>
  <c r="F27" i="5"/>
  <c r="E28" i="5"/>
  <c r="F28" i="5"/>
  <c r="E29" i="5"/>
  <c r="F29" i="5"/>
  <c r="E30" i="5"/>
  <c r="F30" i="5"/>
  <c r="F31" i="5" s="1"/>
  <c r="K28" i="5" s="1"/>
  <c r="J30" i="5"/>
  <c r="C31" i="5"/>
  <c r="D31" i="5"/>
  <c r="J31" i="5"/>
  <c r="D42" i="3"/>
  <c r="E41" i="3"/>
  <c r="F24" i="12"/>
  <c r="D29" i="12"/>
  <c r="E43" i="3"/>
  <c r="M11" i="5"/>
  <c r="M12" i="5" s="1"/>
  <c r="F15" i="5"/>
  <c r="C48" i="3"/>
  <c r="K12" i="5"/>
  <c r="J12" i="5" s="1"/>
  <c r="G14" i="5" s="1"/>
  <c r="K11" i="5"/>
  <c r="J11" i="5"/>
  <c r="C52" i="3"/>
  <c r="K27" i="5" l="1"/>
  <c r="M27" i="5"/>
  <c r="M28" i="5" s="1"/>
  <c r="J28" i="5" s="1"/>
  <c r="G12" i="5"/>
  <c r="G13" i="5"/>
  <c r="D19" i="5"/>
  <c r="G10" i="5"/>
  <c r="G15" i="5" s="1"/>
  <c r="D22" i="5"/>
  <c r="G11" i="5"/>
  <c r="D18" i="5"/>
  <c r="D21" i="5"/>
  <c r="G15" i="12"/>
  <c r="M12" i="12" s="1"/>
  <c r="F15" i="12"/>
  <c r="E15" i="12"/>
  <c r="F29" i="12"/>
  <c r="E27" i="12"/>
  <c r="G27" i="12"/>
  <c r="M11" i="12"/>
  <c r="O11" i="12"/>
  <c r="O12" i="12" s="1"/>
  <c r="L12" i="12" s="1"/>
  <c r="C28" i="12"/>
  <c r="C32" i="12" s="1"/>
  <c r="C26" i="12"/>
  <c r="C24" i="12"/>
  <c r="C25" i="12"/>
  <c r="C33" i="12"/>
  <c r="E28" i="12"/>
  <c r="G28" i="12"/>
  <c r="C58" i="3"/>
  <c r="E42" i="3"/>
  <c r="C56" i="3"/>
  <c r="E45" i="3"/>
  <c r="D44" i="3"/>
  <c r="F46" i="3"/>
  <c r="C47" i="3"/>
  <c r="C49" i="3"/>
  <c r="E44" i="3"/>
  <c r="F42" i="3"/>
  <c r="F41" i="3"/>
  <c r="F43" i="3"/>
  <c r="J27" i="5" l="1"/>
  <c r="L11" i="12"/>
  <c r="I12" i="12" s="1"/>
  <c r="I10" i="12"/>
  <c r="I11" i="12"/>
  <c r="I19" i="12"/>
  <c r="I14" i="12"/>
  <c r="G24" i="12"/>
  <c r="L24" i="12"/>
  <c r="L28" i="12"/>
  <c r="E24" i="12"/>
  <c r="E26" i="12"/>
  <c r="G26" i="12"/>
  <c r="C29" i="12"/>
  <c r="E25" i="12"/>
  <c r="G25" i="12"/>
  <c r="C34" i="12"/>
  <c r="D49" i="3"/>
  <c r="E51" i="3"/>
  <c r="C53" i="3"/>
  <c r="F47" i="3"/>
  <c r="E48" i="3"/>
  <c r="E47" i="3"/>
  <c r="F44" i="3"/>
  <c r="C51" i="3"/>
  <c r="E50" i="3" s="1"/>
  <c r="D48" i="3"/>
  <c r="D47" i="3"/>
  <c r="D46" i="3"/>
  <c r="F50" i="3"/>
  <c r="F45" i="3"/>
  <c r="E46" i="3"/>
  <c r="D34" i="5" l="1"/>
  <c r="D37" i="5"/>
  <c r="D38" i="5"/>
  <c r="D35" i="5"/>
  <c r="E29" i="12"/>
  <c r="I13" i="12"/>
  <c r="I15" i="12" s="1"/>
  <c r="I18" i="12"/>
  <c r="I20" i="12"/>
  <c r="O25" i="12"/>
  <c r="O26" i="12" s="1"/>
  <c r="G29" i="12"/>
  <c r="M26" i="12" s="1"/>
  <c r="E49" i="3"/>
  <c r="C57" i="3"/>
  <c r="F54" i="3" s="1"/>
  <c r="D53" i="3"/>
  <c r="D52" i="3"/>
  <c r="C55" i="3"/>
  <c r="E55" i="3" s="1"/>
  <c r="D51" i="3"/>
  <c r="E52" i="3"/>
  <c r="F48" i="3"/>
  <c r="F51" i="3"/>
  <c r="F53" i="3"/>
  <c r="F49" i="3"/>
  <c r="D50" i="3"/>
  <c r="L26" i="12" l="1"/>
  <c r="M25" i="12"/>
  <c r="L25" i="12" s="1"/>
  <c r="I24" i="12" s="1"/>
  <c r="F55" i="3"/>
  <c r="D58" i="3"/>
  <c r="D57" i="3"/>
  <c r="D56" i="3"/>
  <c r="C59" i="3"/>
  <c r="F56" i="3" s="1"/>
  <c r="E57" i="3"/>
  <c r="E56" i="3"/>
  <c r="D55" i="3"/>
  <c r="F52" i="3"/>
  <c r="E54" i="3"/>
  <c r="D54" i="3"/>
  <c r="E53" i="3"/>
  <c r="I32" i="12" l="1"/>
  <c r="I27" i="12"/>
  <c r="I33" i="12"/>
  <c r="I26" i="12"/>
  <c r="I34" i="12"/>
  <c r="I28" i="12"/>
  <c r="I25" i="12"/>
  <c r="I29" i="12" l="1"/>
</calcChain>
</file>

<file path=xl/sharedStrings.xml><?xml version="1.0" encoding="utf-8"?>
<sst xmlns="http://schemas.openxmlformats.org/spreadsheetml/2006/main" count="197" uniqueCount="101">
  <si>
    <t xml:space="preserve">Gleitende Durchschnitte: </t>
  </si>
  <si>
    <t>t</t>
  </si>
  <si>
    <r>
      <t>x</t>
    </r>
    <r>
      <rPr>
        <vertAlign val="subscript"/>
        <sz val="10"/>
        <rFont val="Arial"/>
        <family val="2"/>
      </rPr>
      <t>t</t>
    </r>
  </si>
  <si>
    <r>
      <t>x</t>
    </r>
    <r>
      <rPr>
        <vertAlign val="subscript"/>
        <sz val="10"/>
        <rFont val="Arial"/>
        <family val="2"/>
      </rPr>
      <t>3t</t>
    </r>
  </si>
  <si>
    <r>
      <t>x</t>
    </r>
    <r>
      <rPr>
        <vertAlign val="subscript"/>
        <sz val="10"/>
        <rFont val="Arial"/>
        <family val="2"/>
      </rPr>
      <t>4t</t>
    </r>
  </si>
  <si>
    <r>
      <t>x</t>
    </r>
    <r>
      <rPr>
        <vertAlign val="subscript"/>
        <sz val="10"/>
        <rFont val="Arial"/>
        <family val="2"/>
      </rPr>
      <t>5t</t>
    </r>
  </si>
  <si>
    <t>Jahr</t>
  </si>
  <si>
    <t>yt</t>
  </si>
  <si>
    <t>GD 2. 4. Und 8. Ordnung</t>
  </si>
  <si>
    <t>X</t>
  </si>
  <si>
    <t>X2t</t>
  </si>
  <si>
    <t>X4t</t>
  </si>
  <si>
    <t>X8t</t>
  </si>
  <si>
    <t>B</t>
  </si>
  <si>
    <t>A</t>
  </si>
  <si>
    <t>C</t>
  </si>
  <si>
    <t>Regressions-Aufgabe</t>
  </si>
  <si>
    <t xml:space="preserve">Prognose: </t>
  </si>
  <si>
    <t>ti</t>
  </si>
  <si>
    <t>yi</t>
  </si>
  <si>
    <t>ti2</t>
  </si>
  <si>
    <t>yi2</t>
  </si>
  <si>
    <t>ti * yi</t>
  </si>
  <si>
    <t>y^i</t>
  </si>
  <si>
    <t>REGRESSION:</t>
  </si>
  <si>
    <t xml:space="preserve">n = </t>
  </si>
  <si>
    <t xml:space="preserve">Hilfsrechungen: </t>
  </si>
  <si>
    <t xml:space="preserve">a = </t>
  </si>
  <si>
    <t xml:space="preserve">   /   </t>
  </si>
  <si>
    <t xml:space="preserve">b = </t>
  </si>
  <si>
    <t>MW (t)</t>
  </si>
  <si>
    <t>S</t>
  </si>
  <si>
    <t>MW (y)</t>
  </si>
  <si>
    <t>Prognose:</t>
  </si>
  <si>
    <t>Mit t*-Werten</t>
  </si>
  <si>
    <t>ti*</t>
  </si>
  <si>
    <t>ti*2</t>
  </si>
  <si>
    <t>MW (X)</t>
  </si>
  <si>
    <t>Xi</t>
  </si>
  <si>
    <t>ti * Xi</t>
  </si>
  <si>
    <t>X^i</t>
  </si>
  <si>
    <t>Gesamtentwicklung</t>
  </si>
  <si>
    <t>Prof. Dr. Peter Schmidt</t>
  </si>
  <si>
    <t>Lösungshinweise zu den Übungsaufgaben</t>
  </si>
  <si>
    <t>Ü 4-1</t>
  </si>
  <si>
    <t>TK, KK, SK, RK</t>
  </si>
  <si>
    <t xml:space="preserve">Trend- und Konjunkturkomponente werden zusammengefasst, </t>
  </si>
  <si>
    <t>da sie nicht immer klar voneinander zu trennen sind.</t>
  </si>
  <si>
    <t>Ü 4-2</t>
  </si>
  <si>
    <t>Bei der Zeitreihenanalyse geht es um die statistische</t>
  </si>
  <si>
    <t>Beschreibung und Vorhersage von zeitlich geordneten</t>
  </si>
  <si>
    <t>Merkmalswerten eines oder mehrerer metrisch skalierter</t>
  </si>
  <si>
    <t>Merkmale z. B. Umsatzzahlen über einen Zeitraum beobachten</t>
  </si>
  <si>
    <t>und vorhersagen.</t>
  </si>
  <si>
    <t>Ü 4-3</t>
  </si>
  <si>
    <t>Ü 4-4</t>
  </si>
  <si>
    <t>Ü 4-5</t>
  </si>
  <si>
    <t>B = 2. Ordnung,</t>
  </si>
  <si>
    <t>C = 6. Ordnung</t>
  </si>
  <si>
    <t>denn der regelmäßige Zyklus wiederholt sich jede 4. Periode (abzählen)</t>
  </si>
  <si>
    <t xml:space="preserve">Inhaltliche Begründung: </t>
  </si>
  <si>
    <t>GD 2. Ordnung glättet zu wenig, weil "zu kurz gegriffen"</t>
  </si>
  <si>
    <t xml:space="preserve">GD 6. Ordnung glättet nicht korrekt, weil falsche Anzahl Werte genommen werden. </t>
  </si>
  <si>
    <t>Ü 4-7</t>
  </si>
  <si>
    <t>Vorhersagewerte Y^</t>
  </si>
  <si>
    <t>Umsatzentwicklung privater Skriptenverkauf</t>
  </si>
  <si>
    <t xml:space="preserve">Mit t*-Werten:    </t>
  </si>
  <si>
    <t>M 4-9</t>
  </si>
  <si>
    <t>y^</t>
  </si>
  <si>
    <t xml:space="preserve">endwertig: </t>
  </si>
  <si>
    <t>Da es sich um Quartale handelt, muss GD 4. Ordnung am besten glätten</t>
  </si>
  <si>
    <t>II / 22</t>
  </si>
  <si>
    <t>I / 23</t>
  </si>
  <si>
    <t>II / 23</t>
  </si>
  <si>
    <t>I / 24</t>
  </si>
  <si>
    <t>II / 24</t>
  </si>
  <si>
    <t>I / 25</t>
  </si>
  <si>
    <t>II / 25</t>
  </si>
  <si>
    <t>I / 26</t>
  </si>
  <si>
    <t>Achtung, es dürfen nur die Jahre ab 2019 verwendet werden !</t>
  </si>
  <si>
    <t>Statistik schrittweise verstehen</t>
  </si>
  <si>
    <t>Lernschritt J</t>
  </si>
  <si>
    <t>M 4-6</t>
  </si>
  <si>
    <t>Ü 4-1 - Ü 4-2</t>
  </si>
  <si>
    <t>Ü 4-5 - M 4-6</t>
  </si>
  <si>
    <t>Ü 4-8</t>
  </si>
  <si>
    <t>Ü 4-9</t>
  </si>
  <si>
    <r>
      <t xml:space="preserve">Peter Schmidt - </t>
    </r>
    <r>
      <rPr>
        <b/>
        <sz val="10"/>
        <color indexed="12"/>
        <rFont val="Arial"/>
        <family val="2"/>
      </rPr>
      <t>Statistik schrittweise verstehen</t>
    </r>
    <r>
      <rPr>
        <sz val="10"/>
        <color indexed="12"/>
        <rFont val="Arial"/>
        <family val="2"/>
      </rPr>
      <t xml:space="preserve"> - Lösungshinweise zu den Übungsaufgaben</t>
    </r>
  </si>
  <si>
    <t>Übersicht</t>
  </si>
  <si>
    <r>
      <t>x</t>
    </r>
    <r>
      <rPr>
        <b/>
        <i/>
        <vertAlign val="subscript"/>
        <sz val="10"/>
        <rFont val="Arial"/>
        <family val="2"/>
      </rPr>
      <t>t</t>
    </r>
  </si>
  <si>
    <r>
      <t>x</t>
    </r>
    <r>
      <rPr>
        <b/>
        <i/>
        <vertAlign val="subscript"/>
        <sz val="10"/>
        <rFont val="Arial"/>
        <family val="2"/>
      </rPr>
      <t>3t</t>
    </r>
  </si>
  <si>
    <r>
      <t>x</t>
    </r>
    <r>
      <rPr>
        <b/>
        <i/>
        <vertAlign val="subscript"/>
        <sz val="10"/>
        <rFont val="Arial"/>
        <family val="2"/>
      </rPr>
      <t>4t</t>
    </r>
  </si>
  <si>
    <t>endwertig:</t>
  </si>
  <si>
    <t>Quartal</t>
  </si>
  <si>
    <t>a)</t>
  </si>
  <si>
    <t xml:space="preserve"> A = 4. Ordnung</t>
  </si>
  <si>
    <t>b)</t>
  </si>
  <si>
    <r>
      <rPr>
        <b/>
        <sz val="10"/>
        <rFont val="Arial"/>
        <family val="2"/>
      </rPr>
      <t>Einfachster Weg:</t>
    </r>
    <r>
      <rPr>
        <sz val="10"/>
        <rFont val="Arial"/>
        <family val="2"/>
      </rPr>
      <t xml:space="preserve"> Informationsverlust am Rand nachzählen</t>
    </r>
  </si>
  <si>
    <r>
      <rPr>
        <b/>
        <i/>
        <sz val="10"/>
        <rFont val="Arial"/>
        <family val="2"/>
      </rPr>
      <t>Richtig:</t>
    </r>
    <r>
      <rPr>
        <sz val="10"/>
        <rFont val="Arial"/>
        <family val="2"/>
      </rPr>
      <t xml:space="preserve"> d, e</t>
    </r>
  </si>
  <si>
    <t>…</t>
  </si>
  <si>
    <r>
      <rPr>
        <b/>
        <sz val="10"/>
        <rFont val="Arial"/>
        <family val="2"/>
      </rPr>
      <t>Richtig:</t>
    </r>
    <r>
      <rPr>
        <sz val="10"/>
        <rFont val="Arial"/>
        <family val="2"/>
      </rPr>
      <t xml:space="preserve"> a, c, 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</si>
</sst>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2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u/>
      <sz val="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Times New Roman"/>
      <family val="1"/>
    </font>
    <font>
      <b/>
      <i/>
      <sz val="10"/>
      <name val="Symbol"/>
      <family val="1"/>
      <charset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21">
    <xf numFmtId="0" fontId="0" fillId="0" borderId="0" xfId="0"/>
    <xf numFmtId="0" fontId="2" fillId="0" borderId="0" xfId="3"/>
    <xf numFmtId="0" fontId="1" fillId="0" borderId="0" xfId="4"/>
    <xf numFmtId="0" fontId="3" fillId="0" borderId="0" xfId="4" applyFont="1"/>
    <xf numFmtId="0" fontId="4" fillId="0" borderId="0" xfId="4" applyFont="1" applyAlignment="1">
      <alignment horizontal="center"/>
    </xf>
    <xf numFmtId="0" fontId="3" fillId="0" borderId="0" xfId="4" applyFont="1" applyBorder="1" applyAlignment="1">
      <alignment horizontal="right"/>
    </xf>
    <xf numFmtId="0" fontId="4" fillId="0" borderId="0" xfId="4" applyFont="1"/>
    <xf numFmtId="1" fontId="3" fillId="0" borderId="0" xfId="4" applyNumberFormat="1" applyFont="1"/>
    <xf numFmtId="0" fontId="5" fillId="0" borderId="0" xfId="4" applyFont="1" applyAlignment="1">
      <alignment horizontal="center"/>
    </xf>
    <xf numFmtId="0" fontId="5" fillId="0" borderId="0" xfId="4" applyFont="1" applyBorder="1" applyAlignment="1">
      <alignment horizontal="center"/>
    </xf>
    <xf numFmtId="0" fontId="5" fillId="0" borderId="0" xfId="0" applyFont="1"/>
    <xf numFmtId="0" fontId="11" fillId="0" borderId="0" xfId="0" applyFont="1"/>
    <xf numFmtId="0" fontId="10" fillId="0" borderId="0" xfId="4" applyFont="1"/>
    <xf numFmtId="0" fontId="12" fillId="0" borderId="0" xfId="0" applyFont="1"/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9" xfId="0" applyFont="1" applyFill="1" applyBorder="1"/>
    <xf numFmtId="0" fontId="12" fillId="2" borderId="0" xfId="0" applyFont="1" applyFill="1"/>
    <xf numFmtId="0" fontId="12" fillId="2" borderId="10" xfId="0" applyFont="1" applyFill="1" applyBorder="1"/>
    <xf numFmtId="0" fontId="0" fillId="2" borderId="9" xfId="0" applyFill="1" applyBorder="1"/>
    <xf numFmtId="0" fontId="0" fillId="2" borderId="0" xfId="0" applyFill="1"/>
    <xf numFmtId="0" fontId="0" fillId="2" borderId="10" xfId="0" applyFill="1" applyBorder="1"/>
    <xf numFmtId="0" fontId="5" fillId="2" borderId="9" xfId="0" applyFont="1" applyFill="1" applyBorder="1"/>
    <xf numFmtId="0" fontId="5" fillId="2" borderId="0" xfId="0" applyFont="1" applyFill="1"/>
    <xf numFmtId="0" fontId="5" fillId="2" borderId="10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16" fontId="17" fillId="3" borderId="11" xfId="0" applyNumberFormat="1" applyFont="1" applyFill="1" applyBorder="1" applyAlignment="1">
      <alignment horizontal="center"/>
    </xf>
    <xf numFmtId="0" fontId="19" fillId="0" borderId="0" xfId="2" applyFont="1" applyAlignment="1" applyProtection="1">
      <alignment horizontal="center"/>
    </xf>
    <xf numFmtId="0" fontId="20" fillId="4" borderId="12" xfId="2" applyFont="1" applyFill="1" applyBorder="1" applyAlignment="1" applyProtection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9" xfId="0" applyFont="1" applyBorder="1"/>
    <xf numFmtId="0" fontId="5" fillId="0" borderId="0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8" fillId="0" borderId="0" xfId="2" applyFont="1" applyAlignment="1" applyProtection="1">
      <alignment horizontal="center"/>
    </xf>
    <xf numFmtId="0" fontId="5" fillId="0" borderId="0" xfId="0" applyFont="1" applyAlignment="1">
      <alignment horizontal="center"/>
    </xf>
    <xf numFmtId="16" fontId="17" fillId="3" borderId="11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5" fillId="0" borderId="13" xfId="0" applyFont="1" applyBorder="1"/>
    <xf numFmtId="0" fontId="3" fillId="3" borderId="3" xfId="0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21" fillId="3" borderId="13" xfId="0" applyFont="1" applyFill="1" applyBorder="1"/>
    <xf numFmtId="0" fontId="5" fillId="3" borderId="15" xfId="0" applyFont="1" applyFill="1" applyBorder="1" applyAlignment="1">
      <alignment horizontal="center"/>
    </xf>
    <xf numFmtId="0" fontId="5" fillId="0" borderId="0" xfId="0" applyFont="1" applyFill="1" applyBorder="1"/>
    <xf numFmtId="16" fontId="3" fillId="3" borderId="13" xfId="0" applyNumberFormat="1" applyFont="1" applyFill="1" applyBorder="1" applyAlignment="1">
      <alignment horizontal="left" vertical="center"/>
    </xf>
    <xf numFmtId="0" fontId="3" fillId="3" borderId="5" xfId="0" applyFont="1" applyFill="1" applyBorder="1"/>
    <xf numFmtId="0" fontId="21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16" fontId="16" fillId="3" borderId="11" xfId="0" applyNumberFormat="1" applyFont="1" applyFill="1" applyBorder="1" applyAlignment="1">
      <alignment horizontal="center" vertical="center"/>
    </xf>
    <xf numFmtId="16" fontId="16" fillId="3" borderId="25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4" fillId="0" borderId="15" xfId="0" applyFont="1" applyBorder="1" applyAlignment="1">
      <alignment horizontal="center"/>
    </xf>
    <xf numFmtId="0" fontId="21" fillId="2" borderId="13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5" fillId="0" borderId="0" xfId="4" applyFont="1"/>
    <xf numFmtId="1" fontId="5" fillId="0" borderId="0" xfId="4" applyNumberFormat="1" applyFont="1" applyAlignment="1">
      <alignment horizontal="center"/>
    </xf>
    <xf numFmtId="2" fontId="5" fillId="0" borderId="0" xfId="4" applyNumberFormat="1" applyFont="1" applyAlignment="1">
      <alignment horizontal="center"/>
    </xf>
    <xf numFmtId="0" fontId="5" fillId="0" borderId="0" xfId="4" applyFont="1" applyAlignment="1">
      <alignment horizontal="right"/>
    </xf>
    <xf numFmtId="1" fontId="5" fillId="0" borderId="0" xfId="4" applyNumberFormat="1" applyFont="1"/>
    <xf numFmtId="164" fontId="5" fillId="0" borderId="0" xfId="4" applyNumberFormat="1" applyFont="1" applyAlignment="1">
      <alignment horizontal="right"/>
    </xf>
    <xf numFmtId="1" fontId="3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5" fillId="0" borderId="0" xfId="4" applyNumberFormat="1" applyFont="1"/>
    <xf numFmtId="0" fontId="5" fillId="0" borderId="12" xfId="0" applyFont="1" applyBorder="1"/>
    <xf numFmtId="0" fontId="5" fillId="0" borderId="5" xfId="0" applyFont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0" fontId="5" fillId="0" borderId="15" xfId="4" applyFont="1" applyBorder="1"/>
    <xf numFmtId="0" fontId="4" fillId="0" borderId="15" xfId="4" applyFont="1" applyBorder="1"/>
    <xf numFmtId="0" fontId="3" fillId="3" borderId="13" xfId="4" applyFont="1" applyFill="1" applyBorder="1"/>
    <xf numFmtId="0" fontId="5" fillId="3" borderId="14" xfId="4" applyFont="1" applyFill="1" applyBorder="1"/>
    <xf numFmtId="0" fontId="5" fillId="3" borderId="15" xfId="4" applyFont="1" applyFill="1" applyBorder="1"/>
    <xf numFmtId="0" fontId="3" fillId="3" borderId="3" xfId="4" applyFont="1" applyFill="1" applyBorder="1"/>
    <xf numFmtId="0" fontId="5" fillId="3" borderId="4" xfId="4" applyFont="1" applyFill="1" applyBorder="1"/>
    <xf numFmtId="0" fontId="5" fillId="3" borderId="5" xfId="4" applyFont="1" applyFill="1" applyBorder="1"/>
    <xf numFmtId="0" fontId="21" fillId="3" borderId="13" xfId="4" applyFont="1" applyFill="1" applyBorder="1"/>
    <xf numFmtId="164" fontId="5" fillId="0" borderId="0" xfId="4" applyNumberFormat="1" applyFont="1"/>
    <xf numFmtId="1" fontId="4" fillId="0" borderId="0" xfId="4" applyNumberFormat="1" applyFont="1"/>
    <xf numFmtId="165" fontId="4" fillId="0" borderId="0" xfId="4" applyNumberFormat="1" applyFont="1"/>
    <xf numFmtId="2" fontId="4" fillId="0" borderId="0" xfId="4" applyNumberFormat="1" applyFont="1"/>
    <xf numFmtId="0" fontId="4" fillId="0" borderId="0" xfId="4" applyFont="1" applyAlignment="1">
      <alignment horizontal="right"/>
    </xf>
    <xf numFmtId="1" fontId="5" fillId="0" borderId="16" xfId="4" applyNumberFormat="1" applyFont="1" applyBorder="1" applyAlignment="1">
      <alignment horizontal="center"/>
    </xf>
    <xf numFmtId="0" fontId="5" fillId="0" borderId="16" xfId="4" applyFont="1" applyBorder="1" applyAlignment="1">
      <alignment horizontal="center"/>
    </xf>
    <xf numFmtId="0" fontId="5" fillId="0" borderId="29" xfId="4" applyFont="1" applyBorder="1" applyAlignment="1">
      <alignment horizontal="center"/>
    </xf>
    <xf numFmtId="0" fontId="21" fillId="3" borderId="3" xfId="4" applyFont="1" applyFill="1" applyBorder="1"/>
    <xf numFmtId="0" fontId="10" fillId="3" borderId="5" xfId="4" applyFont="1" applyFill="1" applyBorder="1"/>
    <xf numFmtId="0" fontId="5" fillId="0" borderId="21" xfId="4" applyFont="1" applyBorder="1" applyAlignment="1">
      <alignment horizontal="center"/>
    </xf>
    <xf numFmtId="0" fontId="3" fillId="0" borderId="0" xfId="4" applyFont="1" applyBorder="1" applyAlignment="1">
      <alignment horizontal="center" vertical="center"/>
    </xf>
    <xf numFmtId="1" fontId="5" fillId="0" borderId="16" xfId="4" applyNumberFormat="1" applyFont="1" applyBorder="1" applyAlignment="1">
      <alignment horizontal="center" vertical="center"/>
    </xf>
    <xf numFmtId="0" fontId="23" fillId="0" borderId="16" xfId="3" applyFont="1" applyBorder="1" applyAlignment="1">
      <alignment horizontal="center" vertical="center"/>
    </xf>
    <xf numFmtId="0" fontId="5" fillId="0" borderId="21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30" xfId="4" applyFont="1" applyBorder="1" applyAlignment="1">
      <alignment horizontal="center" vertical="center"/>
    </xf>
    <xf numFmtId="1" fontId="5" fillId="0" borderId="0" xfId="4" applyNumberFormat="1" applyFont="1" applyAlignment="1">
      <alignment horizontal="center" vertical="center"/>
    </xf>
    <xf numFmtId="1" fontId="5" fillId="0" borderId="31" xfId="4" applyNumberFormat="1" applyFont="1" applyBorder="1" applyAlignment="1">
      <alignment horizontal="center" vertical="center"/>
    </xf>
    <xf numFmtId="0" fontId="23" fillId="0" borderId="31" xfId="3" applyFont="1" applyBorder="1" applyAlignment="1">
      <alignment horizontal="center" vertical="center"/>
    </xf>
    <xf numFmtId="0" fontId="5" fillId="0" borderId="32" xfId="4" applyFont="1" applyBorder="1" applyAlignment="1">
      <alignment horizontal="center" vertical="center"/>
    </xf>
    <xf numFmtId="1" fontId="21" fillId="2" borderId="14" xfId="4" applyNumberFormat="1" applyFont="1" applyFill="1" applyBorder="1" applyAlignment="1">
      <alignment horizontal="center" vertical="center"/>
    </xf>
    <xf numFmtId="1" fontId="21" fillId="2" borderId="15" xfId="4" applyNumberFormat="1" applyFont="1" applyFill="1" applyBorder="1" applyAlignment="1">
      <alignment horizontal="center" vertical="center"/>
    </xf>
    <xf numFmtId="1" fontId="5" fillId="0" borderId="28" xfId="4" applyNumberFormat="1" applyFont="1" applyBorder="1" applyAlignment="1">
      <alignment horizontal="center" vertical="center"/>
    </xf>
    <xf numFmtId="0" fontId="23" fillId="0" borderId="28" xfId="3" applyFont="1" applyBorder="1" applyAlignment="1">
      <alignment horizontal="center" vertical="center"/>
    </xf>
    <xf numFmtId="0" fontId="5" fillId="0" borderId="33" xfId="4" applyFont="1" applyBorder="1" applyAlignment="1">
      <alignment horizontal="center" vertical="center"/>
    </xf>
    <xf numFmtId="0" fontId="21" fillId="2" borderId="14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1" fontId="5" fillId="0" borderId="2" xfId="4" applyNumberFormat="1" applyFont="1" applyBorder="1" applyAlignment="1">
      <alignment horizontal="center" vertical="center"/>
    </xf>
    <xf numFmtId="1" fontId="5" fillId="0" borderId="29" xfId="4" applyNumberFormat="1" applyFont="1" applyBorder="1" applyAlignment="1">
      <alignment horizontal="center" vertical="center"/>
    </xf>
    <xf numFmtId="0" fontId="5" fillId="0" borderId="29" xfId="4" applyFont="1" applyBorder="1" applyAlignment="1">
      <alignment horizontal="center" vertical="center"/>
    </xf>
    <xf numFmtId="1" fontId="5" fillId="0" borderId="1" xfId="4" applyNumberFormat="1" applyFont="1" applyBorder="1" applyAlignment="1">
      <alignment horizontal="center" vertical="center"/>
    </xf>
    <xf numFmtId="0" fontId="21" fillId="2" borderId="12" xfId="4" applyFont="1" applyFill="1" applyBorder="1" applyAlignment="1">
      <alignment horizontal="center" vertical="center"/>
    </xf>
    <xf numFmtId="0" fontId="21" fillId="2" borderId="25" xfId="4" applyFont="1" applyFill="1" applyBorder="1" applyAlignment="1">
      <alignment horizontal="center" vertical="center"/>
    </xf>
    <xf numFmtId="0" fontId="24" fillId="2" borderId="12" xfId="4" applyFont="1" applyFill="1" applyBorder="1" applyAlignment="1">
      <alignment horizontal="center" vertical="center"/>
    </xf>
    <xf numFmtId="0" fontId="5" fillId="0" borderId="13" xfId="4" applyFont="1" applyBorder="1"/>
    <xf numFmtId="0" fontId="4" fillId="0" borderId="13" xfId="4" applyFont="1" applyBorder="1"/>
    <xf numFmtId="0" fontId="21" fillId="3" borderId="14" xfId="4" applyFont="1" applyFill="1" applyBorder="1"/>
    <xf numFmtId="0" fontId="21" fillId="3" borderId="5" xfId="4" applyFont="1" applyFill="1" applyBorder="1"/>
    <xf numFmtId="0" fontId="4" fillId="0" borderId="15" xfId="4" applyFont="1" applyBorder="1" applyAlignment="1">
      <alignment horizontal="center"/>
    </xf>
    <xf numFmtId="0" fontId="21" fillId="3" borderId="13" xfId="4" applyFont="1" applyFill="1" applyBorder="1" applyAlignment="1">
      <alignment horizontal="left"/>
    </xf>
    <xf numFmtId="0" fontId="4" fillId="3" borderId="15" xfId="4" applyFont="1" applyFill="1" applyBorder="1" applyAlignment="1">
      <alignment horizontal="left"/>
    </xf>
    <xf numFmtId="0" fontId="21" fillId="2" borderId="12" xfId="4" applyFont="1" applyFill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4" fillId="0" borderId="13" xfId="4" applyFont="1" applyBorder="1" applyAlignment="1"/>
    <xf numFmtId="0" fontId="5" fillId="0" borderId="14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24" fillId="0" borderId="0" xfId="4" applyFont="1" applyFill="1" applyBorder="1" applyAlignment="1">
      <alignment horizontal="center" vertical="center"/>
    </xf>
    <xf numFmtId="1" fontId="21" fillId="0" borderId="0" xfId="4" applyNumberFormat="1" applyFont="1" applyFill="1" applyBorder="1" applyAlignment="1">
      <alignment horizontal="center" vertical="center"/>
    </xf>
    <xf numFmtId="1" fontId="5" fillId="0" borderId="0" xfId="4" applyNumberFormat="1" applyFont="1" applyFill="1" applyAlignment="1">
      <alignment horizontal="center" vertical="center"/>
    </xf>
    <xf numFmtId="1" fontId="5" fillId="0" borderId="0" xfId="4" applyNumberFormat="1" applyFont="1" applyFill="1" applyAlignment="1">
      <alignment horizontal="center"/>
    </xf>
    <xf numFmtId="0" fontId="21" fillId="0" borderId="0" xfId="4" applyFont="1" applyFill="1" applyBorder="1" applyAlignment="1">
      <alignment horizontal="center"/>
    </xf>
    <xf numFmtId="1" fontId="21" fillId="3" borderId="11" xfId="4" applyNumberFormat="1" applyFont="1" applyFill="1" applyBorder="1" applyAlignment="1">
      <alignment horizontal="center"/>
    </xf>
    <xf numFmtId="1" fontId="4" fillId="0" borderId="15" xfId="4" applyNumberFormat="1" applyFont="1" applyBorder="1" applyAlignment="1">
      <alignment horizontal="center"/>
    </xf>
    <xf numFmtId="0" fontId="21" fillId="3" borderId="12" xfId="4" applyFont="1" applyFill="1" applyBorder="1" applyAlignment="1">
      <alignment horizontal="center"/>
    </xf>
    <xf numFmtId="0" fontId="5" fillId="0" borderId="34" xfId="4" applyFont="1" applyBorder="1" applyAlignment="1">
      <alignment horizontal="center" vertical="center"/>
    </xf>
    <xf numFmtId="1" fontId="21" fillId="2" borderId="12" xfId="4" applyNumberFormat="1" applyFont="1" applyFill="1" applyBorder="1" applyAlignment="1">
      <alignment horizontal="center" vertical="center"/>
    </xf>
    <xf numFmtId="0" fontId="5" fillId="0" borderId="35" xfId="4" applyFont="1" applyBorder="1" applyAlignment="1">
      <alignment horizontal="center" vertical="center"/>
    </xf>
    <xf numFmtId="2" fontId="5" fillId="0" borderId="0" xfId="4" applyNumberFormat="1" applyFont="1"/>
    <xf numFmtId="0" fontId="3" fillId="3" borderId="14" xfId="4" applyFont="1" applyFill="1" applyBorder="1"/>
    <xf numFmtId="0" fontId="5" fillId="0" borderId="16" xfId="3" applyFont="1" applyBorder="1" applyAlignment="1">
      <alignment horizontal="center"/>
    </xf>
    <xf numFmtId="1" fontId="5" fillId="0" borderId="17" xfId="4" applyNumberFormat="1" applyFont="1" applyBorder="1" applyAlignment="1">
      <alignment horizontal="center"/>
    </xf>
    <xf numFmtId="0" fontId="5" fillId="0" borderId="19" xfId="4" applyFont="1" applyBorder="1" applyAlignment="1">
      <alignment horizontal="center"/>
    </xf>
    <xf numFmtId="1" fontId="5" fillId="0" borderId="20" xfId="4" applyNumberFormat="1" applyFont="1" applyBorder="1" applyAlignment="1">
      <alignment horizontal="center"/>
    </xf>
    <xf numFmtId="0" fontId="5" fillId="0" borderId="20" xfId="4" applyFont="1" applyBorder="1" applyAlignment="1">
      <alignment horizontal="center"/>
    </xf>
    <xf numFmtId="1" fontId="5" fillId="0" borderId="22" xfId="4" applyNumberFormat="1" applyFont="1" applyBorder="1" applyAlignment="1">
      <alignment horizontal="center"/>
    </xf>
    <xf numFmtId="1" fontId="5" fillId="0" borderId="29" xfId="4" applyNumberFormat="1" applyFont="1" applyBorder="1" applyAlignment="1">
      <alignment horizontal="center"/>
    </xf>
    <xf numFmtId="1" fontId="5" fillId="0" borderId="2" xfId="4" applyNumberFormat="1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1" fontId="5" fillId="0" borderId="28" xfId="4" applyNumberFormat="1" applyFont="1" applyBorder="1" applyAlignment="1">
      <alignment horizontal="center"/>
    </xf>
    <xf numFmtId="0" fontId="5" fillId="0" borderId="28" xfId="4" applyFont="1" applyBorder="1" applyAlignment="1">
      <alignment horizontal="center"/>
    </xf>
    <xf numFmtId="0" fontId="5" fillId="0" borderId="33" xfId="4" applyFont="1" applyBorder="1" applyAlignment="1">
      <alignment horizontal="center"/>
    </xf>
    <xf numFmtId="1" fontId="5" fillId="0" borderId="1" xfId="4" applyNumberFormat="1" applyFont="1" applyBorder="1" applyAlignment="1">
      <alignment horizontal="center"/>
    </xf>
    <xf numFmtId="0" fontId="5" fillId="0" borderId="31" xfId="3" applyFont="1" applyBorder="1" applyAlignment="1">
      <alignment horizontal="center"/>
    </xf>
    <xf numFmtId="1" fontId="5" fillId="0" borderId="31" xfId="4" applyNumberFormat="1" applyFont="1" applyBorder="1" applyAlignment="1">
      <alignment horizontal="center"/>
    </xf>
    <xf numFmtId="0" fontId="5" fillId="0" borderId="31" xfId="4" applyFont="1" applyBorder="1" applyAlignment="1">
      <alignment horizontal="center"/>
    </xf>
    <xf numFmtId="0" fontId="5" fillId="0" borderId="32" xfId="4" applyFont="1" applyBorder="1" applyAlignment="1">
      <alignment horizontal="center"/>
    </xf>
    <xf numFmtId="0" fontId="21" fillId="5" borderId="12" xfId="4" applyFont="1" applyFill="1" applyBorder="1" applyAlignment="1">
      <alignment horizontal="center"/>
    </xf>
    <xf numFmtId="0" fontId="21" fillId="5" borderId="14" xfId="4" applyFont="1" applyFill="1" applyBorder="1" applyAlignment="1">
      <alignment horizontal="center"/>
    </xf>
    <xf numFmtId="0" fontId="21" fillId="5" borderId="15" xfId="4" applyFont="1" applyFill="1" applyBorder="1" applyAlignment="1">
      <alignment horizontal="center"/>
    </xf>
    <xf numFmtId="0" fontId="21" fillId="5" borderId="25" xfId="4" applyFont="1" applyFill="1" applyBorder="1" applyAlignment="1">
      <alignment horizontal="center"/>
    </xf>
    <xf numFmtId="0" fontId="24" fillId="5" borderId="12" xfId="4" applyFont="1" applyFill="1" applyBorder="1" applyAlignment="1">
      <alignment horizontal="center"/>
    </xf>
    <xf numFmtId="1" fontId="21" fillId="5" borderId="14" xfId="4" applyNumberFormat="1" applyFont="1" applyFill="1" applyBorder="1" applyAlignment="1">
      <alignment horizontal="center"/>
    </xf>
    <xf numFmtId="1" fontId="21" fillId="5" borderId="15" xfId="4" applyNumberFormat="1" applyFont="1" applyFill="1" applyBorder="1" applyAlignment="1">
      <alignment horizontal="center"/>
    </xf>
    <xf numFmtId="0" fontId="21" fillId="5" borderId="11" xfId="4" applyFont="1" applyFill="1" applyBorder="1" applyAlignment="1">
      <alignment horizontal="center"/>
    </xf>
    <xf numFmtId="0" fontId="21" fillId="5" borderId="26" xfId="4" applyFont="1" applyFill="1" applyBorder="1" applyAlignment="1">
      <alignment horizontal="center"/>
    </xf>
    <xf numFmtId="0" fontId="21" fillId="5" borderId="13" xfId="4" applyFont="1" applyFill="1" applyBorder="1" applyAlignment="1">
      <alignment horizontal="center"/>
    </xf>
    <xf numFmtId="1" fontId="21" fillId="5" borderId="15" xfId="4" applyNumberFormat="1" applyFont="1" applyFill="1" applyBorder="1"/>
    <xf numFmtId="1" fontId="5" fillId="0" borderId="19" xfId="4" applyNumberFormat="1" applyFont="1" applyBorder="1" applyAlignment="1">
      <alignment horizontal="center"/>
    </xf>
    <xf numFmtId="1" fontId="5" fillId="0" borderId="24" xfId="4" applyNumberFormat="1" applyFont="1" applyBorder="1" applyAlignment="1">
      <alignment horizontal="center"/>
    </xf>
    <xf numFmtId="1" fontId="5" fillId="0" borderId="27" xfId="4" applyNumberFormat="1" applyFont="1" applyBorder="1" applyAlignment="1">
      <alignment horizontal="center"/>
    </xf>
    <xf numFmtId="1" fontId="5" fillId="0" borderId="36" xfId="4" applyNumberFormat="1" applyFont="1" applyBorder="1" applyAlignment="1">
      <alignment horizontal="center"/>
    </xf>
    <xf numFmtId="1" fontId="21" fillId="5" borderId="13" xfId="4" applyNumberFormat="1" applyFont="1" applyFill="1" applyBorder="1" applyAlignment="1">
      <alignment horizontal="center"/>
    </xf>
    <xf numFmtId="1" fontId="21" fillId="3" borderId="12" xfId="4" applyNumberFormat="1" applyFont="1" applyFill="1" applyBorder="1" applyAlignment="1">
      <alignment horizontal="left"/>
    </xf>
    <xf numFmtId="0" fontId="4" fillId="3" borderId="15" xfId="4" applyFont="1" applyFill="1" applyBorder="1"/>
    <xf numFmtId="0" fontId="21" fillId="2" borderId="13" xfId="4" applyFont="1" applyFill="1" applyBorder="1" applyAlignment="1">
      <alignment horizontal="center"/>
    </xf>
    <xf numFmtId="0" fontId="21" fillId="2" borderId="15" xfId="4" applyFont="1" applyFill="1" applyBorder="1" applyAlignment="1">
      <alignment horizontal="center"/>
    </xf>
    <xf numFmtId="0" fontId="5" fillId="0" borderId="17" xfId="4" applyFont="1" applyBorder="1" applyAlignment="1">
      <alignment horizontal="center"/>
    </xf>
    <xf numFmtId="0" fontId="5" fillId="0" borderId="21" xfId="3" applyFont="1" applyBorder="1" applyAlignment="1">
      <alignment horizontal="center"/>
    </xf>
    <xf numFmtId="0" fontId="5" fillId="0" borderId="22" xfId="4" applyFont="1" applyBorder="1" applyAlignment="1">
      <alignment horizontal="center"/>
    </xf>
    <xf numFmtId="0" fontId="5" fillId="0" borderId="24" xfId="3" applyFont="1" applyBorder="1" applyAlignment="1">
      <alignment horizontal="center"/>
    </xf>
    <xf numFmtId="0" fontId="20" fillId="0" borderId="0" xfId="2" applyFont="1" applyFill="1" applyBorder="1" applyAlignment="1" applyProtection="1">
      <alignment horizontal="center"/>
    </xf>
    <xf numFmtId="0" fontId="25" fillId="0" borderId="0" xfId="3" applyFont="1"/>
    <xf numFmtId="0" fontId="5" fillId="0" borderId="13" xfId="0" applyFont="1" applyBorder="1" applyAlignment="1">
      <alignment horizontal="left"/>
    </xf>
    <xf numFmtId="0" fontId="25" fillId="0" borderId="15" xfId="3" applyFont="1" applyBorder="1"/>
    <xf numFmtId="0" fontId="5" fillId="2" borderId="0" xfId="0" applyFont="1" applyFill="1" applyAlignment="1">
      <alignment horizontal="center"/>
    </xf>
    <xf numFmtId="0" fontId="20" fillId="2" borderId="0" xfId="2" applyFont="1" applyFill="1" applyAlignment="1" applyProtection="1">
      <alignment horizontal="center" vertical="center" wrapText="1"/>
    </xf>
    <xf numFmtId="0" fontId="20" fillId="2" borderId="0" xfId="2" applyFont="1" applyFill="1" applyAlignment="1" applyProtection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5">
    <cellStyle name="Euro" xfId="1"/>
    <cellStyle name="Link" xfId="2" builtinId="8"/>
    <cellStyle name="Standard" xfId="0" builtinId="0"/>
    <cellStyle name="Standard_GleitDur" xfId="3"/>
    <cellStyle name="Standard_ÜbBl1-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2615923009623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4-3 '!$B$9</c:f>
              <c:strCache>
                <c:ptCount val="1"/>
                <c:pt idx="0">
                  <c:v>xt</c:v>
                </c:pt>
              </c:strCache>
            </c:strRef>
          </c:tx>
          <c:xVal>
            <c:numRef>
              <c:f>'Ü 4-3 '!$C$8:$N$8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4-3 '!$C$9:$N$9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10</c:v>
                </c:pt>
                <c:pt idx="6">
                  <c:v>26</c:v>
                </c:pt>
                <c:pt idx="7">
                  <c:v>14</c:v>
                </c:pt>
                <c:pt idx="8">
                  <c:v>30</c:v>
                </c:pt>
                <c:pt idx="9">
                  <c:v>18</c:v>
                </c:pt>
                <c:pt idx="10">
                  <c:v>32</c:v>
                </c:pt>
                <c:pt idx="1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1C-4447-8488-CAD95A572919}"/>
            </c:ext>
          </c:extLst>
        </c:ser>
        <c:ser>
          <c:idx val="1"/>
          <c:order val="1"/>
          <c:tx>
            <c:strRef>
              <c:f>'Ü 4-3 '!$B$10</c:f>
              <c:strCache>
                <c:ptCount val="1"/>
                <c:pt idx="0">
                  <c:v>x3t</c:v>
                </c:pt>
              </c:strCache>
            </c:strRef>
          </c:tx>
          <c:xVal>
            <c:numRef>
              <c:f>'Ü 4-3 '!$C$8:$N$8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4-3 '!$C$10:$N$10</c:f>
              <c:numCache>
                <c:formatCode>General</c:formatCode>
                <c:ptCount val="12"/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16.666666666666668</c:v>
                </c:pt>
                <c:pt idx="5">
                  <c:v>19.333333333333332</c:v>
                </c:pt>
                <c:pt idx="6">
                  <c:v>16.666666666666668</c:v>
                </c:pt>
                <c:pt idx="7">
                  <c:v>23.333333333333332</c:v>
                </c:pt>
                <c:pt idx="8">
                  <c:v>20.666666666666668</c:v>
                </c:pt>
                <c:pt idx="9">
                  <c:v>26.666666666666668</c:v>
                </c:pt>
                <c:pt idx="10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1C-4447-8488-CAD95A572919}"/>
            </c:ext>
          </c:extLst>
        </c:ser>
        <c:ser>
          <c:idx val="2"/>
          <c:order val="2"/>
          <c:tx>
            <c:strRef>
              <c:f>'Ü 4-3 '!$B$11</c:f>
              <c:strCache>
                <c:ptCount val="1"/>
                <c:pt idx="0">
                  <c:v>x4t</c:v>
                </c:pt>
              </c:strCache>
            </c:strRef>
          </c:tx>
          <c:xVal>
            <c:numRef>
              <c:f>'Ü 4-3 '!$C$8:$N$8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4-3 '!$C$11:$N$11</c:f>
              <c:numCache>
                <c:formatCode>General</c:formatCode>
                <c:ptCount val="12"/>
                <c:pt idx="2">
                  <c:v>16.25</c:v>
                </c:pt>
                <c:pt idx="3">
                  <c:v>16.75</c:v>
                </c:pt>
                <c:pt idx="4">
                  <c:v>17.5</c:v>
                </c:pt>
                <c:pt idx="5">
                  <c:v>18.5</c:v>
                </c:pt>
                <c:pt idx="6">
                  <c:v>19</c:v>
                </c:pt>
                <c:pt idx="7">
                  <c:v>21</c:v>
                </c:pt>
                <c:pt idx="8">
                  <c:v>22.75</c:v>
                </c:pt>
                <c:pt idx="9">
                  <c:v>24.5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1C-4447-8488-CAD95A572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71376"/>
        <c:axId val="1"/>
      </c:scatterChart>
      <c:valAx>
        <c:axId val="18627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86271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6154873164218958"/>
          <c:y val="0.71595534993923438"/>
          <c:w val="0.67823765020026716"/>
          <c:h val="0.12840517989725997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2615923009623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'Ü 4-3 '!$P$9</c:f>
              <c:strCache>
                <c:ptCount val="1"/>
                <c:pt idx="0">
                  <c:v>xt</c:v>
                </c:pt>
              </c:strCache>
            </c:strRef>
          </c:tx>
          <c:xVal>
            <c:numRef>
              <c:f>'Ü 4-3 '!$Q$8:$AB$8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4-3 '!$Q$9:$AB$9</c:f>
              <c:numCache>
                <c:formatCode>General</c:formatCode>
                <c:ptCount val="12"/>
                <c:pt idx="0">
                  <c:v>12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22</c:v>
                </c:pt>
                <c:pt idx="5">
                  <c:v>10</c:v>
                </c:pt>
                <c:pt idx="6">
                  <c:v>26</c:v>
                </c:pt>
                <c:pt idx="7">
                  <c:v>14</c:v>
                </c:pt>
                <c:pt idx="8">
                  <c:v>30</c:v>
                </c:pt>
                <c:pt idx="9">
                  <c:v>18</c:v>
                </c:pt>
                <c:pt idx="10">
                  <c:v>32</c:v>
                </c:pt>
                <c:pt idx="11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AA-4542-8B7A-BCB18DBEC99B}"/>
            </c:ext>
          </c:extLst>
        </c:ser>
        <c:ser>
          <c:idx val="1"/>
          <c:order val="1"/>
          <c:tx>
            <c:strRef>
              <c:f>'Ü 4-3 '!$P$10</c:f>
              <c:strCache>
                <c:ptCount val="1"/>
                <c:pt idx="0">
                  <c:v>x3t</c:v>
                </c:pt>
              </c:strCache>
            </c:strRef>
          </c:tx>
          <c:xVal>
            <c:numRef>
              <c:f>'Ü 4-3 '!$Q$8:$AB$8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4-3 '!$Q$10:$AB$10</c:f>
              <c:numCache>
                <c:formatCode>General</c:formatCode>
                <c:ptCount val="12"/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16.666666666666668</c:v>
                </c:pt>
                <c:pt idx="6">
                  <c:v>19.333333333333332</c:v>
                </c:pt>
                <c:pt idx="7">
                  <c:v>16.666666666666668</c:v>
                </c:pt>
                <c:pt idx="8">
                  <c:v>23.333333333333332</c:v>
                </c:pt>
                <c:pt idx="9">
                  <c:v>20.666666666666668</c:v>
                </c:pt>
                <c:pt idx="10">
                  <c:v>26.666666666666668</c:v>
                </c:pt>
                <c:pt idx="11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AA-4542-8B7A-BCB18DBEC99B}"/>
            </c:ext>
          </c:extLst>
        </c:ser>
        <c:ser>
          <c:idx val="2"/>
          <c:order val="2"/>
          <c:tx>
            <c:strRef>
              <c:f>'Ü 4-3 '!$P$11</c:f>
              <c:strCache>
                <c:ptCount val="1"/>
                <c:pt idx="0">
                  <c:v>x4t</c:v>
                </c:pt>
              </c:strCache>
            </c:strRef>
          </c:tx>
          <c:xVal>
            <c:numRef>
              <c:f>'Ü 4-3 '!$Q$8:$AB$8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4-3 '!$Q$11:$AB$11</c:f>
              <c:numCache>
                <c:formatCode>General</c:formatCode>
                <c:ptCount val="12"/>
                <c:pt idx="3">
                  <c:v>15</c:v>
                </c:pt>
                <c:pt idx="4">
                  <c:v>17.5</c:v>
                </c:pt>
                <c:pt idx="5">
                  <c:v>16</c:v>
                </c:pt>
                <c:pt idx="6">
                  <c:v>19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23.5</c:v>
                </c:pt>
                <c:pt idx="11">
                  <c:v>25.5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AA-4542-8B7A-BCB18DBEC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80824"/>
        <c:axId val="1"/>
      </c:scatterChart>
      <c:valAx>
        <c:axId val="1932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32808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44875249448679"/>
          <c:y val="0.70566285346407176"/>
          <c:w val="0.82157176258427078"/>
          <c:h val="0.1283023820135690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14285714285716E-2"/>
          <c:y val="6.2761506276150625E-2"/>
          <c:w val="0.93035714285714288"/>
          <c:h val="0.80753138075313813"/>
        </c:manualLayout>
      </c:layout>
      <c:lineChart>
        <c:grouping val="standard"/>
        <c:varyColors val="0"/>
        <c:ser>
          <c:idx val="0"/>
          <c:order val="0"/>
          <c:tx>
            <c:strRef>
              <c:f>'Ü 4-4'!$B$8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'Ü 4-4'!$C$8:$N$8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B-4799-9A5A-60051DF98507}"/>
            </c:ext>
          </c:extLst>
        </c:ser>
        <c:ser>
          <c:idx val="1"/>
          <c:order val="1"/>
          <c:tx>
            <c:strRef>
              <c:f>'Ü 4-4'!$B$9</c:f>
              <c:strCache>
                <c:ptCount val="1"/>
                <c:pt idx="0">
                  <c:v>xt</c:v>
                </c:pt>
              </c:strCache>
            </c:strRef>
          </c:tx>
          <c:spPr>
            <a:ln w="38100">
              <a:solidFill>
                <a:srgbClr val="802060"/>
              </a:solidFill>
              <a:prstDash val="lg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'Ü 4-4'!$C$9:$N$9</c:f>
              <c:numCache>
                <c:formatCode>General</c:formatCode>
                <c:ptCount val="12"/>
                <c:pt idx="0">
                  <c:v>1</c:v>
                </c:pt>
                <c:pt idx="1">
                  <c:v>33</c:v>
                </c:pt>
                <c:pt idx="2">
                  <c:v>60</c:v>
                </c:pt>
                <c:pt idx="3">
                  <c:v>22</c:v>
                </c:pt>
                <c:pt idx="4">
                  <c:v>5</c:v>
                </c:pt>
                <c:pt idx="5">
                  <c:v>3</c:v>
                </c:pt>
                <c:pt idx="6">
                  <c:v>28</c:v>
                </c:pt>
                <c:pt idx="7">
                  <c:v>66</c:v>
                </c:pt>
                <c:pt idx="8">
                  <c:v>19</c:v>
                </c:pt>
                <c:pt idx="9">
                  <c:v>1</c:v>
                </c:pt>
                <c:pt idx="10">
                  <c:v>4</c:v>
                </c:pt>
                <c:pt idx="11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B-4799-9A5A-60051DF98507}"/>
            </c:ext>
          </c:extLst>
        </c:ser>
        <c:ser>
          <c:idx val="2"/>
          <c:order val="2"/>
          <c:tx>
            <c:strRef>
              <c:f>'Ü 4-4'!$B$10</c:f>
              <c:strCache>
                <c:ptCount val="1"/>
                <c:pt idx="0">
                  <c:v>x3t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'Ü 4-4'!$C$10:$N$10</c:f>
              <c:numCache>
                <c:formatCode>General</c:formatCode>
                <c:ptCount val="12"/>
                <c:pt idx="1">
                  <c:v>31.333333333333332</c:v>
                </c:pt>
                <c:pt idx="2">
                  <c:v>38.333333333333336</c:v>
                </c:pt>
                <c:pt idx="3">
                  <c:v>29</c:v>
                </c:pt>
                <c:pt idx="4">
                  <c:v>10</c:v>
                </c:pt>
                <c:pt idx="5">
                  <c:v>12</c:v>
                </c:pt>
                <c:pt idx="6">
                  <c:v>32.333333333333336</c:v>
                </c:pt>
                <c:pt idx="7">
                  <c:v>37.666666666666664</c:v>
                </c:pt>
                <c:pt idx="8">
                  <c:v>28.666666666666668</c:v>
                </c:pt>
                <c:pt idx="9">
                  <c:v>8</c:v>
                </c:pt>
                <c:pt idx="10">
                  <c:v>12.666666666666666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4B-4799-9A5A-60051DF98507}"/>
            </c:ext>
          </c:extLst>
        </c:ser>
        <c:ser>
          <c:idx val="3"/>
          <c:order val="3"/>
          <c:tx>
            <c:strRef>
              <c:f>'Ü 4-4'!$B$11</c:f>
              <c:strCache>
                <c:ptCount val="1"/>
                <c:pt idx="0">
                  <c:v>x4t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'Ü 4-4'!$C$11:$N$11</c:f>
              <c:numCache>
                <c:formatCode>General</c:formatCode>
                <c:ptCount val="12"/>
                <c:pt idx="2">
                  <c:v>29.5</c:v>
                </c:pt>
                <c:pt idx="3">
                  <c:v>26.25</c:v>
                </c:pt>
                <c:pt idx="4">
                  <c:v>18.5</c:v>
                </c:pt>
                <c:pt idx="5">
                  <c:v>20</c:v>
                </c:pt>
                <c:pt idx="6">
                  <c:v>27.25</c:v>
                </c:pt>
                <c:pt idx="7">
                  <c:v>28.75</c:v>
                </c:pt>
                <c:pt idx="8">
                  <c:v>25.5</c:v>
                </c:pt>
                <c:pt idx="9">
                  <c:v>18.375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4B-4799-9A5A-60051DF98507}"/>
            </c:ext>
          </c:extLst>
        </c:ser>
        <c:ser>
          <c:idx val="4"/>
          <c:order val="4"/>
          <c:tx>
            <c:strRef>
              <c:f>'Ü 4-4'!$B$12</c:f>
              <c:strCache>
                <c:ptCount val="1"/>
                <c:pt idx="0">
                  <c:v>x5t</c:v>
                </c:pt>
              </c:strCache>
            </c:strRef>
          </c:tx>
          <c:val>
            <c:numRef>
              <c:f>'Ü 4-4'!$C$12:$N$12</c:f>
              <c:numCache>
                <c:formatCode>General</c:formatCode>
                <c:ptCount val="12"/>
                <c:pt idx="2">
                  <c:v>24.2</c:v>
                </c:pt>
                <c:pt idx="3">
                  <c:v>24.6</c:v>
                </c:pt>
                <c:pt idx="4">
                  <c:v>23.6</c:v>
                </c:pt>
                <c:pt idx="5">
                  <c:v>24.8</c:v>
                </c:pt>
                <c:pt idx="6">
                  <c:v>24.2</c:v>
                </c:pt>
                <c:pt idx="7">
                  <c:v>23.4</c:v>
                </c:pt>
                <c:pt idx="8">
                  <c:v>23.6</c:v>
                </c:pt>
                <c:pt idx="9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4B-4799-9A5A-60051DF9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93864"/>
        <c:axId val="1"/>
      </c:lineChart>
      <c:catAx>
        <c:axId val="192593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de-DE"/>
          </a:p>
        </c:txPr>
        <c:crossAx val="1925938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73724238826993"/>
          <c:y val="4.5307443365695796E-2"/>
          <c:w val="0.10301868854840798"/>
          <c:h val="0.490537367039646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79" l="0.78740157499999996" r="0.78740157499999996" t="0.72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'Ü 4-4'!$P$9</c:f>
              <c:strCache>
                <c:ptCount val="1"/>
                <c:pt idx="0">
                  <c:v>xt</c:v>
                </c:pt>
              </c:strCache>
            </c:strRef>
          </c:tx>
          <c:xVal>
            <c:numRef>
              <c:f>'Ü 4-4'!$Q$8:$AB$8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4-4'!$Q$9:$AB$9</c:f>
              <c:numCache>
                <c:formatCode>General</c:formatCode>
                <c:ptCount val="12"/>
                <c:pt idx="0">
                  <c:v>1</c:v>
                </c:pt>
                <c:pt idx="1">
                  <c:v>33</c:v>
                </c:pt>
                <c:pt idx="2">
                  <c:v>60</c:v>
                </c:pt>
                <c:pt idx="3">
                  <c:v>22</c:v>
                </c:pt>
                <c:pt idx="4">
                  <c:v>5</c:v>
                </c:pt>
                <c:pt idx="5">
                  <c:v>3</c:v>
                </c:pt>
                <c:pt idx="6">
                  <c:v>28</c:v>
                </c:pt>
                <c:pt idx="7">
                  <c:v>66</c:v>
                </c:pt>
                <c:pt idx="8">
                  <c:v>19</c:v>
                </c:pt>
                <c:pt idx="9">
                  <c:v>1</c:v>
                </c:pt>
                <c:pt idx="10">
                  <c:v>4</c:v>
                </c:pt>
                <c:pt idx="11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21-4651-BA4E-F84A9B792679}"/>
            </c:ext>
          </c:extLst>
        </c:ser>
        <c:ser>
          <c:idx val="1"/>
          <c:order val="1"/>
          <c:tx>
            <c:strRef>
              <c:f>'Ü 4-4'!$P$10</c:f>
              <c:strCache>
                <c:ptCount val="1"/>
                <c:pt idx="0">
                  <c:v>x3t</c:v>
                </c:pt>
              </c:strCache>
            </c:strRef>
          </c:tx>
          <c:xVal>
            <c:numRef>
              <c:f>'Ü 4-4'!$Q$8:$AB$8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4-4'!$Q$10:$AB$10</c:f>
              <c:numCache>
                <c:formatCode>General</c:formatCode>
                <c:ptCount val="12"/>
                <c:pt idx="2">
                  <c:v>31.333333333333332</c:v>
                </c:pt>
                <c:pt idx="3">
                  <c:v>38.333333333333336</c:v>
                </c:pt>
                <c:pt idx="4">
                  <c:v>29</c:v>
                </c:pt>
                <c:pt idx="5">
                  <c:v>10</c:v>
                </c:pt>
                <c:pt idx="6">
                  <c:v>12</c:v>
                </c:pt>
                <c:pt idx="7">
                  <c:v>32.333333333333336</c:v>
                </c:pt>
                <c:pt idx="8">
                  <c:v>37.666666666666664</c:v>
                </c:pt>
                <c:pt idx="9">
                  <c:v>28.666666666666668</c:v>
                </c:pt>
                <c:pt idx="10">
                  <c:v>8</c:v>
                </c:pt>
                <c:pt idx="11">
                  <c:v>12.666666666666666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21-4651-BA4E-F84A9B792679}"/>
            </c:ext>
          </c:extLst>
        </c:ser>
        <c:ser>
          <c:idx val="2"/>
          <c:order val="2"/>
          <c:tx>
            <c:strRef>
              <c:f>'Ü 4-4'!$P$11</c:f>
              <c:strCache>
                <c:ptCount val="1"/>
                <c:pt idx="0">
                  <c:v>x4t</c:v>
                </c:pt>
              </c:strCache>
            </c:strRef>
          </c:tx>
          <c:xVal>
            <c:numRef>
              <c:f>'Ü 4-4'!$Q$8:$AB$8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4-4'!$Q$11:$AB$11</c:f>
              <c:numCache>
                <c:formatCode>General</c:formatCode>
                <c:ptCount val="12"/>
                <c:pt idx="3">
                  <c:v>29</c:v>
                </c:pt>
                <c:pt idx="4">
                  <c:v>30</c:v>
                </c:pt>
                <c:pt idx="5">
                  <c:v>22.5</c:v>
                </c:pt>
                <c:pt idx="6">
                  <c:v>14.5</c:v>
                </c:pt>
                <c:pt idx="7">
                  <c:v>25.5</c:v>
                </c:pt>
                <c:pt idx="8">
                  <c:v>29</c:v>
                </c:pt>
                <c:pt idx="9">
                  <c:v>28.5</c:v>
                </c:pt>
                <c:pt idx="10">
                  <c:v>22.5</c:v>
                </c:pt>
                <c:pt idx="11">
                  <c:v>14.25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21-4651-BA4E-F84A9B792679}"/>
            </c:ext>
          </c:extLst>
        </c:ser>
        <c:ser>
          <c:idx val="3"/>
          <c:order val="3"/>
          <c:tx>
            <c:strRef>
              <c:f>'Ü 4-4'!$P$12</c:f>
              <c:strCache>
                <c:ptCount val="1"/>
                <c:pt idx="0">
                  <c:v>x5t</c:v>
                </c:pt>
              </c:strCache>
            </c:strRef>
          </c:tx>
          <c:xVal>
            <c:numRef>
              <c:f>'Ü 4-4'!$Q$8:$AB$8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'Ü 4-4'!$Q$12:$AB$12</c:f>
              <c:numCache>
                <c:formatCode>General</c:formatCode>
                <c:ptCount val="12"/>
                <c:pt idx="4">
                  <c:v>24.2</c:v>
                </c:pt>
                <c:pt idx="5">
                  <c:v>24.6</c:v>
                </c:pt>
                <c:pt idx="6">
                  <c:v>23.6</c:v>
                </c:pt>
                <c:pt idx="7">
                  <c:v>24.8</c:v>
                </c:pt>
                <c:pt idx="8">
                  <c:v>24.2</c:v>
                </c:pt>
                <c:pt idx="9">
                  <c:v>23.4</c:v>
                </c:pt>
                <c:pt idx="10">
                  <c:v>23.6</c:v>
                </c:pt>
                <c:pt idx="11">
                  <c:v>24.6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21-4651-BA4E-F84A9B792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82792"/>
        <c:axId val="1"/>
      </c:scatterChart>
      <c:valAx>
        <c:axId val="19328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32827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095831937231251"/>
          <c:y val="0.31147670065831934"/>
          <c:w val="9.0425706427654018E-2"/>
          <c:h val="0.37377221289961715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38270055211E-2"/>
          <c:y val="5.2459016393442623E-2"/>
          <c:w val="0.9237492420454666"/>
          <c:h val="0.83606557377049184"/>
        </c:manualLayout>
      </c:layout>
      <c:lineChart>
        <c:grouping val="standard"/>
        <c:varyColors val="0"/>
        <c:ser>
          <c:idx val="1"/>
          <c:order val="0"/>
          <c:tx>
            <c:strRef>
              <c:f>'Ü 4-5 - M 4-6'!$C$37</c:f>
              <c:strCache>
                <c:ptCount val="1"/>
                <c:pt idx="0">
                  <c:v>X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'Ü 4-5 - M 4-6'!$C$38:$C$59</c:f>
              <c:numCache>
                <c:formatCode>General</c:formatCode>
                <c:ptCount val="22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15</c:v>
                </c:pt>
                <c:pt idx="6">
                  <c:v>18</c:v>
                </c:pt>
                <c:pt idx="7">
                  <c:v>16</c:v>
                </c:pt>
                <c:pt idx="8">
                  <c:v>13</c:v>
                </c:pt>
                <c:pt idx="9">
                  <c:v>17</c:v>
                </c:pt>
                <c:pt idx="10">
                  <c:v>20</c:v>
                </c:pt>
                <c:pt idx="11">
                  <c:v>18</c:v>
                </c:pt>
                <c:pt idx="12">
                  <c:v>15</c:v>
                </c:pt>
                <c:pt idx="13">
                  <c:v>19</c:v>
                </c:pt>
                <c:pt idx="14">
                  <c:v>22</c:v>
                </c:pt>
                <c:pt idx="15">
                  <c:v>20</c:v>
                </c:pt>
                <c:pt idx="16">
                  <c:v>17</c:v>
                </c:pt>
                <c:pt idx="17">
                  <c:v>21</c:v>
                </c:pt>
                <c:pt idx="18">
                  <c:v>24</c:v>
                </c:pt>
                <c:pt idx="19">
                  <c:v>22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5-42E6-8DA8-361464B73F68}"/>
            </c:ext>
          </c:extLst>
        </c:ser>
        <c:ser>
          <c:idx val="2"/>
          <c:order val="1"/>
          <c:tx>
            <c:strRef>
              <c:f>'Ü 4-5 - M 4-6'!$D$37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6633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'Ü 4-5 - M 4-6'!$D$38:$D$59</c:f>
              <c:numCache>
                <c:formatCode>General</c:formatCode>
                <c:ptCount val="22"/>
                <c:pt idx="1">
                  <c:v>13</c:v>
                </c:pt>
                <c:pt idx="2">
                  <c:v>14.75</c:v>
                </c:pt>
                <c:pt idx="3">
                  <c:v>13.75</c:v>
                </c:pt>
                <c:pt idx="4">
                  <c:v>12.75</c:v>
                </c:pt>
                <c:pt idx="5">
                  <c:v>14.75</c:v>
                </c:pt>
                <c:pt idx="6">
                  <c:v>16.75</c:v>
                </c:pt>
                <c:pt idx="7">
                  <c:v>15.75</c:v>
                </c:pt>
                <c:pt idx="8">
                  <c:v>14.75</c:v>
                </c:pt>
                <c:pt idx="9">
                  <c:v>16.75</c:v>
                </c:pt>
                <c:pt idx="10">
                  <c:v>18.75</c:v>
                </c:pt>
                <c:pt idx="11">
                  <c:v>17.75</c:v>
                </c:pt>
                <c:pt idx="12">
                  <c:v>16.75</c:v>
                </c:pt>
                <c:pt idx="13">
                  <c:v>18.75</c:v>
                </c:pt>
                <c:pt idx="14">
                  <c:v>20.75</c:v>
                </c:pt>
                <c:pt idx="15">
                  <c:v>19.75</c:v>
                </c:pt>
                <c:pt idx="16">
                  <c:v>18.75</c:v>
                </c:pt>
                <c:pt idx="17">
                  <c:v>20.75</c:v>
                </c:pt>
                <c:pt idx="18">
                  <c:v>22.75</c:v>
                </c:pt>
                <c:pt idx="19">
                  <c:v>21.75</c:v>
                </c:pt>
                <c:pt idx="20">
                  <c:v>20.75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65-42E6-8DA8-361464B73F68}"/>
            </c:ext>
          </c:extLst>
        </c:ser>
        <c:ser>
          <c:idx val="3"/>
          <c:order val="2"/>
          <c:tx>
            <c:strRef>
              <c:f>'Ü 4-5 - M 4-6'!$E$37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'Ü 4-5 - M 4-6'!$E$38:$E$59</c:f>
              <c:numCache>
                <c:formatCode>General</c:formatCode>
                <c:ptCount val="22"/>
                <c:pt idx="2">
                  <c:v>13.375</c:v>
                </c:pt>
                <c:pt idx="3">
                  <c:v>13.75</c:v>
                </c:pt>
                <c:pt idx="4">
                  <c:v>14.25</c:v>
                </c:pt>
                <c:pt idx="5">
                  <c:v>14.75</c:v>
                </c:pt>
                <c:pt idx="6">
                  <c:v>15.25</c:v>
                </c:pt>
                <c:pt idx="7">
                  <c:v>15.75</c:v>
                </c:pt>
                <c:pt idx="8">
                  <c:v>16.25</c:v>
                </c:pt>
                <c:pt idx="9">
                  <c:v>16.75</c:v>
                </c:pt>
                <c:pt idx="10">
                  <c:v>17.25</c:v>
                </c:pt>
                <c:pt idx="11">
                  <c:v>17.75</c:v>
                </c:pt>
                <c:pt idx="12">
                  <c:v>18.25</c:v>
                </c:pt>
                <c:pt idx="13">
                  <c:v>18.75</c:v>
                </c:pt>
                <c:pt idx="14">
                  <c:v>19.25</c:v>
                </c:pt>
                <c:pt idx="15">
                  <c:v>19.75</c:v>
                </c:pt>
                <c:pt idx="16">
                  <c:v>20.25</c:v>
                </c:pt>
                <c:pt idx="17">
                  <c:v>20.75</c:v>
                </c:pt>
                <c:pt idx="18">
                  <c:v>21.25</c:v>
                </c:pt>
                <c:pt idx="19">
                  <c:v>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65-42E6-8DA8-361464B73F68}"/>
            </c:ext>
          </c:extLst>
        </c:ser>
        <c:ser>
          <c:idx val="4"/>
          <c:order val="3"/>
          <c:tx>
            <c:strRef>
              <c:f>'Ü 4-5 - M 4-6'!$F$37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'Ü 4-5 - M 4-6'!$F$38:$F$59</c:f>
              <c:numCache>
                <c:formatCode>General</c:formatCode>
                <c:ptCount val="22"/>
                <c:pt idx="3" formatCode="0.00">
                  <c:v>13.833333333333334</c:v>
                </c:pt>
                <c:pt idx="4">
                  <c:v>14.75</c:v>
                </c:pt>
                <c:pt idx="5">
                  <c:v>14.75</c:v>
                </c:pt>
                <c:pt idx="6">
                  <c:v>14.75</c:v>
                </c:pt>
                <c:pt idx="7">
                  <c:v>15.75</c:v>
                </c:pt>
                <c:pt idx="8">
                  <c:v>16.75</c:v>
                </c:pt>
                <c:pt idx="9">
                  <c:v>16.75</c:v>
                </c:pt>
                <c:pt idx="10">
                  <c:v>16.75</c:v>
                </c:pt>
                <c:pt idx="11">
                  <c:v>17.75</c:v>
                </c:pt>
                <c:pt idx="12">
                  <c:v>18.75</c:v>
                </c:pt>
                <c:pt idx="13">
                  <c:v>18.75</c:v>
                </c:pt>
                <c:pt idx="14">
                  <c:v>18.75</c:v>
                </c:pt>
                <c:pt idx="15">
                  <c:v>19.75</c:v>
                </c:pt>
                <c:pt idx="16">
                  <c:v>20.75</c:v>
                </c:pt>
                <c:pt idx="17">
                  <c:v>20.75</c:v>
                </c:pt>
                <c:pt idx="18">
                  <c:v>20.75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65-42E6-8DA8-361464B73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78528"/>
        <c:axId val="1"/>
      </c:lineChart>
      <c:catAx>
        <c:axId val="1932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27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73839886175846"/>
          <c:y val="8.1012914430472316E-2"/>
          <c:w val="0.29698030170471118"/>
          <c:h val="0.162025828860944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806703928771238E-2"/>
          <c:y val="6.545454545454546E-2"/>
          <c:w val="0.9318549207722433"/>
          <c:h val="0.78909090909090907"/>
        </c:manualLayout>
      </c:layout>
      <c:lineChart>
        <c:grouping val="standard"/>
        <c:varyColors val="0"/>
        <c:ser>
          <c:idx val="0"/>
          <c:order val="0"/>
          <c:tx>
            <c:strRef>
              <c:f>'Ü 4-7'!$D$9</c:f>
              <c:strCache>
                <c:ptCount val="1"/>
                <c:pt idx="0">
                  <c:v>yi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forward val="3"/>
            <c:dispRSqr val="1"/>
            <c:dispEq val="1"/>
            <c:trendlineLbl>
              <c:layout>
                <c:manualLayout>
                  <c:x val="2.4034163853937602E-2"/>
                  <c:y val="0.30237166954498212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strRef>
              <c:f>'Ü 4-7'!$B$10:$B$14</c:f>
              <c:strCache>
                <c:ptCount val="5"/>
                <c:pt idx="0">
                  <c:v>II / 22</c:v>
                </c:pt>
                <c:pt idx="1">
                  <c:v>I / 23</c:v>
                </c:pt>
                <c:pt idx="2">
                  <c:v>II / 23</c:v>
                </c:pt>
                <c:pt idx="3">
                  <c:v>I / 24</c:v>
                </c:pt>
                <c:pt idx="4">
                  <c:v>II / 24</c:v>
                </c:pt>
              </c:strCache>
            </c:strRef>
          </c:cat>
          <c:val>
            <c:numRef>
              <c:f>'Ü 4-7'!$D$10:$D$14</c:f>
              <c:numCache>
                <c:formatCode>General</c:formatCode>
                <c:ptCount val="5"/>
                <c:pt idx="0">
                  <c:v>25</c:v>
                </c:pt>
                <c:pt idx="1">
                  <c:v>14</c:v>
                </c:pt>
                <c:pt idx="2">
                  <c:v>30</c:v>
                </c:pt>
                <c:pt idx="3">
                  <c:v>27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34-443C-827C-B75A53031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0376"/>
        <c:axId val="1"/>
      </c:lineChart>
      <c:catAx>
        <c:axId val="19224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240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93076003865093E-2"/>
          <c:y val="4.9382864893376538E-2"/>
          <c:w val="0.90164037530231733"/>
          <c:h val="0.84568156129907313"/>
        </c:manualLayout>
      </c:layout>
      <c:lineChart>
        <c:grouping val="standard"/>
        <c:varyColors val="0"/>
        <c:ser>
          <c:idx val="1"/>
          <c:order val="0"/>
          <c:tx>
            <c:strRef>
              <c:f>'Ü 4-8'!$C$41</c:f>
              <c:strCache>
                <c:ptCount val="1"/>
                <c:pt idx="0">
                  <c:v>yt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</c:trendlineLbl>
          </c:trendline>
          <c:cat>
            <c:numRef>
              <c:f>'Ü 4-8'!$B$42:$B$52</c:f>
              <c:numCache>
                <c:formatCode>General</c:formatCode>
                <c:ptCount val="11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</c:numCache>
            </c:numRef>
          </c:cat>
          <c:val>
            <c:numRef>
              <c:f>'Ü 4-8'!$C$42:$C$52</c:f>
              <c:numCache>
                <c:formatCode>General</c:formatCode>
                <c:ptCount val="11"/>
                <c:pt idx="0">
                  <c:v>260</c:v>
                </c:pt>
                <c:pt idx="1">
                  <c:v>288</c:v>
                </c:pt>
                <c:pt idx="2">
                  <c:v>305</c:v>
                </c:pt>
                <c:pt idx="3">
                  <c:v>333</c:v>
                </c:pt>
                <c:pt idx="4">
                  <c:v>360</c:v>
                </c:pt>
                <c:pt idx="5">
                  <c:v>380</c:v>
                </c:pt>
                <c:pt idx="6">
                  <c:v>410</c:v>
                </c:pt>
                <c:pt idx="7">
                  <c:v>412</c:v>
                </c:pt>
                <c:pt idx="8">
                  <c:v>416</c:v>
                </c:pt>
                <c:pt idx="9">
                  <c:v>420</c:v>
                </c:pt>
                <c:pt idx="10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5-43FC-B0D4-F477C2F42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46280"/>
        <c:axId val="1"/>
      </c:lineChart>
      <c:catAx>
        <c:axId val="19224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2462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38100</xdr:rowOff>
    </xdr:from>
    <xdr:to>
      <xdr:col>14</xdr:col>
      <xdr:colOff>0</xdr:colOff>
      <xdr:row>23</xdr:row>
      <xdr:rowOff>152400</xdr:rowOff>
    </xdr:to>
    <xdr:graphicFrame macro="">
      <xdr:nvGraphicFramePr>
        <xdr:cNvPr id="15405" name="Diagramm 5">
          <a:extLst>
            <a:ext uri="{FF2B5EF4-FFF2-40B4-BE49-F238E27FC236}">
              <a16:creationId xmlns:a16="http://schemas.microsoft.com/office/drawing/2014/main" id="{F4A10043-C6AD-475A-9FB3-BEB720AB0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30480</xdr:colOff>
      <xdr:row>12</xdr:row>
      <xdr:rowOff>30480</xdr:rowOff>
    </xdr:from>
    <xdr:to>
      <xdr:col>28</xdr:col>
      <xdr:colOff>7620</xdr:colOff>
      <xdr:row>23</xdr:row>
      <xdr:rowOff>152400</xdr:rowOff>
    </xdr:to>
    <xdr:graphicFrame macro="">
      <xdr:nvGraphicFramePr>
        <xdr:cNvPr id="15406" name="Diagramm 7">
          <a:extLst>
            <a:ext uri="{FF2B5EF4-FFF2-40B4-BE49-F238E27FC236}">
              <a16:creationId xmlns:a16="http://schemas.microsoft.com/office/drawing/2014/main" id="{4304CCF1-46D5-4FAC-B3E0-69C3F12C2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13</xdr:row>
      <xdr:rowOff>15240</xdr:rowOff>
    </xdr:from>
    <xdr:to>
      <xdr:col>13</xdr:col>
      <xdr:colOff>411480</xdr:colOff>
      <xdr:row>26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2AB9FA2-8CE7-481E-8497-53BD5003FB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30480</xdr:colOff>
      <xdr:row>13</xdr:row>
      <xdr:rowOff>22860</xdr:rowOff>
    </xdr:from>
    <xdr:to>
      <xdr:col>27</xdr:col>
      <xdr:colOff>396240</xdr:colOff>
      <xdr:row>26</xdr:row>
      <xdr:rowOff>137160</xdr:rowOff>
    </xdr:to>
    <xdr:graphicFrame macro="">
      <xdr:nvGraphicFramePr>
        <xdr:cNvPr id="3" name="Diagramm 8">
          <a:extLst>
            <a:ext uri="{FF2B5EF4-FFF2-40B4-BE49-F238E27FC236}">
              <a16:creationId xmlns:a16="http://schemas.microsoft.com/office/drawing/2014/main" id="{B3C3ED68-73C9-46B0-93DE-4E8630E0A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16</xdr:row>
      <xdr:rowOff>22860</xdr:rowOff>
    </xdr:from>
    <xdr:to>
      <xdr:col>7</xdr:col>
      <xdr:colOff>777240</xdr:colOff>
      <xdr:row>33</xdr:row>
      <xdr:rowOff>160020</xdr:rowOff>
    </xdr:to>
    <xdr:graphicFrame macro="">
      <xdr:nvGraphicFramePr>
        <xdr:cNvPr id="16404" name="Diagramm 1">
          <a:extLst>
            <a:ext uri="{FF2B5EF4-FFF2-40B4-BE49-F238E27FC236}">
              <a16:creationId xmlns:a16="http://schemas.microsoft.com/office/drawing/2014/main" id="{C00E0885-A908-4A72-9768-4785638EF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35</xdr:row>
      <xdr:rowOff>45720</xdr:rowOff>
    </xdr:from>
    <xdr:to>
      <xdr:col>14</xdr:col>
      <xdr:colOff>419100</xdr:colOff>
      <xdr:row>50</xdr:row>
      <xdr:rowOff>121920</xdr:rowOff>
    </xdr:to>
    <xdr:graphicFrame macro="">
      <xdr:nvGraphicFramePr>
        <xdr:cNvPr id="23572" name="Diagramm 1">
          <a:extLst>
            <a:ext uri="{FF2B5EF4-FFF2-40B4-BE49-F238E27FC236}">
              <a16:creationId xmlns:a16="http://schemas.microsoft.com/office/drawing/2014/main" id="{C101E53D-7EC4-4825-AAD2-649F9B2F1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32</xdr:row>
      <xdr:rowOff>22860</xdr:rowOff>
    </xdr:from>
    <xdr:to>
      <xdr:col>15</xdr:col>
      <xdr:colOff>68580</xdr:colOff>
      <xdr:row>51</xdr:row>
      <xdr:rowOff>38100</xdr:rowOff>
    </xdr:to>
    <xdr:graphicFrame macro="">
      <xdr:nvGraphicFramePr>
        <xdr:cNvPr id="8212" name="Diagramm 1">
          <a:extLst>
            <a:ext uri="{FF2B5EF4-FFF2-40B4-BE49-F238E27FC236}">
              <a16:creationId xmlns:a16="http://schemas.microsoft.com/office/drawing/2014/main" id="{D3DC64A7-5588-4612-AB99-E1B82FB87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0.55933</cdr:x>
      <cdr:y>0.29695</cdr:y>
    </cdr:from>
    <cdr:to>
      <cdr:x>0.98832</cdr:x>
      <cdr:y>0.36067</cdr:y>
    </cdr:to>
    <cdr:sp macro="" textlink="">
      <cdr:nvSpPr>
        <cdr:cNvPr id="225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297333" y="925409"/>
          <a:ext cx="1734917" cy="1935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chmidt/AppData/Local/Temp/Klausur/Klausurideen%20SoSe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2.2999999999999998</v>
          </cell>
          <cell r="E13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zoomScaleNormal="100" workbookViewId="0">
      <selection activeCell="D15" sqref="D15"/>
    </sheetView>
  </sheetViews>
  <sheetFormatPr baseColWidth="10" defaultRowHeight="12.75" x14ac:dyDescent="0.2"/>
  <cols>
    <col min="4" max="4" width="20.28515625" customWidth="1"/>
  </cols>
  <sheetData>
    <row r="1" spans="1:7" ht="13.5" thickBot="1" x14ac:dyDescent="0.25">
      <c r="A1" s="13"/>
      <c r="B1" s="13"/>
      <c r="C1" s="13"/>
      <c r="D1" s="13"/>
      <c r="E1" s="13"/>
      <c r="F1" s="13"/>
      <c r="G1" s="13"/>
    </row>
    <row r="2" spans="1:7" ht="13.5" thickBot="1" x14ac:dyDescent="0.25">
      <c r="A2" s="13"/>
      <c r="B2" s="14"/>
      <c r="C2" s="15"/>
      <c r="D2" s="15" t="s">
        <v>42</v>
      </c>
      <c r="E2" s="15"/>
      <c r="F2" s="16"/>
      <c r="G2" s="13"/>
    </row>
    <row r="3" spans="1:7" ht="23.25" x14ac:dyDescent="0.35">
      <c r="A3" s="13"/>
      <c r="B3" s="209" t="s">
        <v>80</v>
      </c>
      <c r="C3" s="210"/>
      <c r="D3" s="210"/>
      <c r="E3" s="210"/>
      <c r="F3" s="211"/>
      <c r="G3" s="13"/>
    </row>
    <row r="4" spans="1:7" ht="18.75" thickBot="1" x14ac:dyDescent="0.3">
      <c r="A4" s="13"/>
      <c r="B4" s="212" t="s">
        <v>43</v>
      </c>
      <c r="C4" s="213"/>
      <c r="D4" s="213"/>
      <c r="E4" s="213"/>
      <c r="F4" s="214"/>
      <c r="G4" s="13"/>
    </row>
    <row r="5" spans="1:7" x14ac:dyDescent="0.2">
      <c r="A5" s="10"/>
      <c r="B5" s="17"/>
      <c r="C5" s="18"/>
      <c r="D5" s="18"/>
      <c r="E5" s="18"/>
      <c r="F5" s="19"/>
    </row>
    <row r="6" spans="1:7" ht="13.5" thickBot="1" x14ac:dyDescent="0.25">
      <c r="A6" s="10"/>
      <c r="B6" s="20"/>
      <c r="C6" s="21"/>
      <c r="D6" s="21"/>
      <c r="E6" s="21"/>
      <c r="F6" s="22"/>
    </row>
    <row r="7" spans="1:7" ht="23.25" x14ac:dyDescent="0.35">
      <c r="A7" s="10"/>
      <c r="B7" s="209" t="s">
        <v>81</v>
      </c>
      <c r="C7" s="210"/>
      <c r="D7" s="210"/>
      <c r="E7" s="210"/>
      <c r="F7" s="211"/>
    </row>
    <row r="8" spans="1:7" ht="13.5" thickBot="1" x14ac:dyDescent="0.25">
      <c r="A8" s="10"/>
      <c r="B8" s="215"/>
      <c r="C8" s="216"/>
      <c r="D8" s="216"/>
      <c r="E8" s="216"/>
      <c r="F8" s="217"/>
    </row>
    <row r="9" spans="1:7" x14ac:dyDescent="0.2">
      <c r="A9" s="10"/>
      <c r="B9" s="23"/>
      <c r="C9" s="24"/>
      <c r="D9" s="24"/>
      <c r="E9" s="24"/>
      <c r="F9" s="25"/>
    </row>
    <row r="10" spans="1:7" x14ac:dyDescent="0.2">
      <c r="A10" s="10"/>
      <c r="B10" s="218"/>
      <c r="C10" s="219"/>
      <c r="D10" s="219"/>
      <c r="E10" s="219"/>
      <c r="F10" s="220"/>
    </row>
    <row r="11" spans="1:7" x14ac:dyDescent="0.2">
      <c r="A11" s="10"/>
      <c r="B11" s="218"/>
      <c r="C11" s="219"/>
      <c r="D11" s="219"/>
      <c r="E11" s="219"/>
      <c r="F11" s="220"/>
    </row>
    <row r="12" spans="1:7" x14ac:dyDescent="0.2">
      <c r="A12" s="10"/>
      <c r="B12" s="26"/>
      <c r="C12" s="27"/>
      <c r="D12" s="207" t="s">
        <v>83</v>
      </c>
      <c r="E12" s="27"/>
      <c r="F12" s="28"/>
    </row>
    <row r="13" spans="1:7" x14ac:dyDescent="0.2">
      <c r="A13" s="10"/>
      <c r="B13" s="26"/>
      <c r="C13" s="27"/>
      <c r="D13" s="207" t="s">
        <v>54</v>
      </c>
      <c r="E13" s="27"/>
      <c r="F13" s="28"/>
    </row>
    <row r="14" spans="1:7" x14ac:dyDescent="0.2">
      <c r="A14" s="10"/>
      <c r="B14" s="26"/>
      <c r="C14" s="27"/>
      <c r="D14" s="207" t="s">
        <v>55</v>
      </c>
      <c r="E14" s="27"/>
      <c r="F14" s="28"/>
    </row>
    <row r="15" spans="1:7" x14ac:dyDescent="0.2">
      <c r="A15" s="10"/>
      <c r="B15" s="26"/>
      <c r="C15" s="27"/>
      <c r="D15" s="207" t="s">
        <v>84</v>
      </c>
      <c r="E15" s="27"/>
      <c r="F15" s="28"/>
    </row>
    <row r="16" spans="1:7" x14ac:dyDescent="0.2">
      <c r="A16" s="10"/>
      <c r="B16" s="26"/>
      <c r="C16" s="27"/>
      <c r="D16" s="207" t="s">
        <v>63</v>
      </c>
      <c r="E16" s="27"/>
      <c r="F16" s="28"/>
    </row>
    <row r="17" spans="1:6" x14ac:dyDescent="0.2">
      <c r="A17" s="10"/>
      <c r="B17" s="23"/>
      <c r="C17" s="24"/>
      <c r="D17" s="208" t="s">
        <v>85</v>
      </c>
      <c r="E17" s="24"/>
      <c r="F17" s="25"/>
    </row>
    <row r="18" spans="1:6" x14ac:dyDescent="0.2">
      <c r="A18" s="10"/>
      <c r="B18" s="23"/>
      <c r="C18" s="24"/>
      <c r="D18" s="208" t="s">
        <v>86</v>
      </c>
      <c r="E18" s="24"/>
      <c r="F18" s="25"/>
    </row>
    <row r="19" spans="1:6" x14ac:dyDescent="0.2">
      <c r="A19" s="10"/>
      <c r="B19" s="23"/>
      <c r="C19" s="24"/>
      <c r="D19" s="206"/>
      <c r="E19" s="24"/>
      <c r="F19" s="25"/>
    </row>
    <row r="20" spans="1:6" x14ac:dyDescent="0.2">
      <c r="A20" s="10"/>
      <c r="B20" s="23"/>
      <c r="C20" s="24"/>
      <c r="D20" s="24"/>
      <c r="E20" s="24"/>
      <c r="F20" s="25"/>
    </row>
    <row r="21" spans="1:6" ht="13.5" thickBot="1" x14ac:dyDescent="0.25">
      <c r="A21" s="10"/>
      <c r="B21" s="29"/>
      <c r="C21" s="30"/>
      <c r="D21" s="30"/>
      <c r="E21" s="30"/>
      <c r="F21" s="31"/>
    </row>
    <row r="22" spans="1:6" x14ac:dyDescent="0.2">
      <c r="A22" s="10"/>
      <c r="B22" s="10"/>
      <c r="C22" s="10"/>
      <c r="D22" s="10"/>
      <c r="E22" s="10"/>
      <c r="F22" s="10"/>
    </row>
  </sheetData>
  <mergeCells count="5">
    <mergeCell ref="B3:F3"/>
    <mergeCell ref="B4:F4"/>
    <mergeCell ref="B7:F7"/>
    <mergeCell ref="B8:F8"/>
    <mergeCell ref="B10:F11"/>
  </mergeCells>
  <hyperlinks>
    <hyperlink ref="D14" location="'Ü 4-4'!A1" display="Ü 4-4"/>
    <hyperlink ref="D13" location="'Ü 4-3 '!A1" display="Ü 4-3"/>
    <hyperlink ref="D12" location="'Ü 4-1 - Ü 4-2'!A1" display="Ü 4-1 - Ü 4-2"/>
    <hyperlink ref="D15" location="'Ü 4-5 - M 4-6'!A1" display="Ü 4-5 - M 4-6"/>
    <hyperlink ref="D16" location="'Ü 4-7'!A1" display="Ü 4-7"/>
    <hyperlink ref="D17" location="'Ü 4-8'!A1" display="Ü 4-8"/>
    <hyperlink ref="D18" location="'Ü 4-9'!A1" display="Ü 4-9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zoomScaleNormal="100" workbookViewId="0"/>
  </sheetViews>
  <sheetFormatPr baseColWidth="10" defaultRowHeight="12.75" x14ac:dyDescent="0.2"/>
  <cols>
    <col min="1" max="1" width="7.7109375" style="10" customWidth="1"/>
    <col min="2" max="2" width="10" style="10" customWidth="1"/>
    <col min="3" max="3" width="12.85546875" style="10" customWidth="1"/>
    <col min="4" max="10" width="6.42578125" style="10" customWidth="1"/>
    <col min="11" max="14" width="6.85546875" customWidth="1"/>
  </cols>
  <sheetData>
    <row r="1" spans="1:15" s="13" customFormat="1" x14ac:dyDescent="0.2">
      <c r="A1" s="13" t="s">
        <v>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s="13" customFormat="1" x14ac:dyDescent="0.2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13.5" thickBot="1" x14ac:dyDescent="0.25">
      <c r="K3" s="10"/>
      <c r="L3" s="10"/>
      <c r="M3" s="10"/>
      <c r="N3" s="10"/>
      <c r="O3" s="10"/>
    </row>
    <row r="4" spans="1:15" ht="13.5" thickBot="1" x14ac:dyDescent="0.25">
      <c r="B4" s="34" t="s">
        <v>88</v>
      </c>
      <c r="C4" s="34" t="s">
        <v>54</v>
      </c>
      <c r="K4" s="10"/>
      <c r="L4" s="10"/>
      <c r="M4" s="10"/>
      <c r="N4" s="10"/>
      <c r="O4" s="10"/>
    </row>
    <row r="5" spans="1:15" x14ac:dyDescent="0.2">
      <c r="B5" s="33"/>
      <c r="C5" s="33"/>
      <c r="K5" s="10"/>
      <c r="L5" s="10"/>
      <c r="M5" s="10"/>
      <c r="N5" s="10"/>
      <c r="O5" s="10"/>
    </row>
    <row r="6" spans="1:15" ht="13.5" thickBot="1" x14ac:dyDescent="0.25">
      <c r="K6" s="10"/>
      <c r="L6" s="10"/>
      <c r="M6" s="10"/>
      <c r="N6" s="10"/>
      <c r="O6" s="10"/>
    </row>
    <row r="7" spans="1:15" ht="13.5" thickBot="1" x14ac:dyDescent="0.25">
      <c r="B7" s="32" t="s">
        <v>44</v>
      </c>
    </row>
    <row r="8" spans="1:15" x14ac:dyDescent="0.2">
      <c r="B8" s="35" t="s">
        <v>45</v>
      </c>
      <c r="C8" s="36"/>
      <c r="D8" s="36"/>
      <c r="E8" s="36"/>
      <c r="F8" s="36"/>
      <c r="G8" s="36"/>
      <c r="H8" s="37"/>
    </row>
    <row r="9" spans="1:15" x14ac:dyDescent="0.2">
      <c r="B9" s="38" t="s">
        <v>46</v>
      </c>
      <c r="C9" s="39"/>
      <c r="D9" s="39"/>
      <c r="E9" s="39"/>
      <c r="F9" s="39"/>
      <c r="G9" s="39"/>
      <c r="H9" s="40"/>
    </row>
    <row r="10" spans="1:15" ht="13.5" thickBot="1" x14ac:dyDescent="0.25">
      <c r="B10" s="41" t="s">
        <v>47</v>
      </c>
      <c r="C10" s="42"/>
      <c r="D10" s="42"/>
      <c r="E10" s="42"/>
      <c r="F10" s="42"/>
      <c r="G10" s="42"/>
      <c r="H10" s="43"/>
    </row>
    <row r="11" spans="1:15" ht="13.5" thickBot="1" x14ac:dyDescent="0.25"/>
    <row r="12" spans="1:15" ht="13.5" thickBot="1" x14ac:dyDescent="0.25">
      <c r="B12" s="32" t="s">
        <v>48</v>
      </c>
    </row>
    <row r="13" spans="1:15" x14ac:dyDescent="0.2">
      <c r="B13" s="35" t="s">
        <v>49</v>
      </c>
      <c r="C13" s="36"/>
      <c r="D13" s="36"/>
      <c r="E13" s="36"/>
      <c r="F13" s="36"/>
      <c r="G13" s="36"/>
      <c r="H13" s="37"/>
    </row>
    <row r="14" spans="1:15" x14ac:dyDescent="0.2">
      <c r="B14" s="38" t="s">
        <v>50</v>
      </c>
      <c r="C14" s="39"/>
      <c r="D14" s="39"/>
      <c r="E14" s="39"/>
      <c r="F14" s="39"/>
      <c r="G14" s="39"/>
      <c r="H14" s="40"/>
    </row>
    <row r="15" spans="1:15" x14ac:dyDescent="0.2">
      <c r="B15" s="38" t="s">
        <v>51</v>
      </c>
      <c r="C15" s="39"/>
      <c r="D15" s="39"/>
      <c r="E15" s="39"/>
      <c r="F15" s="39"/>
      <c r="G15" s="39"/>
      <c r="H15" s="40"/>
    </row>
    <row r="16" spans="1:15" x14ac:dyDescent="0.2">
      <c r="B16" s="38" t="s">
        <v>52</v>
      </c>
      <c r="C16" s="39"/>
      <c r="D16" s="39"/>
      <c r="E16" s="39"/>
      <c r="F16" s="39"/>
      <c r="G16" s="39"/>
      <c r="H16" s="40"/>
    </row>
    <row r="17" spans="2:8" ht="13.5" thickBot="1" x14ac:dyDescent="0.25">
      <c r="B17" s="41" t="s">
        <v>53</v>
      </c>
      <c r="C17" s="42"/>
      <c r="D17" s="42"/>
      <c r="E17" s="42"/>
      <c r="F17" s="42"/>
      <c r="G17" s="42"/>
      <c r="H17" s="43"/>
    </row>
  </sheetData>
  <phoneticPr fontId="0" type="noConversion"/>
  <hyperlinks>
    <hyperlink ref="B4" location="LS_J!A1" display="Übersicht"/>
    <hyperlink ref="C4" location="'Ü 4-3 '!A1" display="Ü 3-36"/>
  </hyperlinks>
  <pageMargins left="0.78740157499999996" right="0.78740157499999996" top="0.984251969" bottom="0.984251969" header="0.4921259845" footer="0.4921259845"/>
  <pageSetup paperSize="9" scale="97" orientation="portrait" horizontalDpi="300" verticalDpi="300" r:id="rId1"/>
  <headerFooter alignWithMargins="0">
    <oddHeader>&amp;A</oddHeader>
    <oddFooter>&amp;LPSM: &amp;F; &amp;A&amp;CSeite &amp;P &amp;10(von &amp;N)&amp;R&amp;D;&amp;T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showGridLines="0" zoomScaleNormal="100" workbookViewId="0">
      <selection activeCell="F5" sqref="F5"/>
    </sheetView>
  </sheetViews>
  <sheetFormatPr baseColWidth="10" defaultRowHeight="12.75" x14ac:dyDescent="0.2"/>
  <cols>
    <col min="1" max="1" width="14.7109375" style="10" customWidth="1"/>
    <col min="2" max="2" width="9.5703125" style="10" customWidth="1"/>
    <col min="3" max="3" width="9.85546875" style="10" customWidth="1"/>
    <col min="4" max="10" width="6.42578125" style="10" customWidth="1"/>
    <col min="11" max="14" width="6.85546875" style="10" customWidth="1"/>
    <col min="15" max="15" width="11.5703125" style="10"/>
    <col min="16" max="28" width="6.42578125" style="10" customWidth="1"/>
    <col min="29" max="29" width="11.5703125" style="10"/>
  </cols>
  <sheetData>
    <row r="1" spans="1:28" s="13" customFormat="1" x14ac:dyDescent="0.2">
      <c r="A1" s="13" t="s">
        <v>87</v>
      </c>
    </row>
    <row r="2" spans="1:28" s="13" customFormat="1" x14ac:dyDescent="0.2"/>
    <row r="3" spans="1:28" ht="13.5" thickBot="1" x14ac:dyDescent="0.25"/>
    <row r="4" spans="1:28" s="10" customFormat="1" ht="13.5" thickBot="1" x14ac:dyDescent="0.25">
      <c r="A4" s="34" t="s">
        <v>83</v>
      </c>
      <c r="B4" s="34" t="s">
        <v>88</v>
      </c>
      <c r="C4" s="34" t="s">
        <v>55</v>
      </c>
    </row>
    <row r="5" spans="1:28" x14ac:dyDescent="0.2">
      <c r="B5" s="44"/>
      <c r="C5" s="44"/>
    </row>
    <row r="6" spans="1:28" ht="13.5" thickBot="1" x14ac:dyDescent="0.25"/>
    <row r="7" spans="1:28" ht="13.5" thickBot="1" x14ac:dyDescent="0.25">
      <c r="B7" s="46" t="s">
        <v>54</v>
      </c>
      <c r="C7" s="62" t="s">
        <v>0</v>
      </c>
      <c r="D7" s="63"/>
      <c r="E7" s="63"/>
      <c r="F7" s="64"/>
      <c r="H7" s="11"/>
      <c r="P7" s="65" t="s">
        <v>69</v>
      </c>
      <c r="Q7" s="66"/>
      <c r="R7" s="45"/>
      <c r="S7" s="45"/>
      <c r="T7" s="45"/>
      <c r="U7" s="45"/>
      <c r="V7" s="45"/>
      <c r="W7" s="45"/>
      <c r="X7" s="45"/>
    </row>
    <row r="8" spans="1:28" x14ac:dyDescent="0.2">
      <c r="B8" s="58" t="s">
        <v>1</v>
      </c>
      <c r="C8" s="50">
        <v>1</v>
      </c>
      <c r="D8" s="51">
        <v>2</v>
      </c>
      <c r="E8" s="51">
        <v>3</v>
      </c>
      <c r="F8" s="51">
        <v>4</v>
      </c>
      <c r="G8" s="51">
        <v>5</v>
      </c>
      <c r="H8" s="51">
        <v>6</v>
      </c>
      <c r="I8" s="51">
        <v>7</v>
      </c>
      <c r="J8" s="51">
        <v>8</v>
      </c>
      <c r="K8" s="51">
        <v>9</v>
      </c>
      <c r="L8" s="51">
        <v>10</v>
      </c>
      <c r="M8" s="51">
        <v>11</v>
      </c>
      <c r="N8" s="52">
        <v>12</v>
      </c>
      <c r="P8" s="58" t="s">
        <v>1</v>
      </c>
      <c r="Q8" s="50">
        <v>1</v>
      </c>
      <c r="R8" s="51">
        <v>2</v>
      </c>
      <c r="S8" s="51">
        <v>3</v>
      </c>
      <c r="T8" s="51">
        <v>4</v>
      </c>
      <c r="U8" s="51">
        <v>5</v>
      </c>
      <c r="V8" s="51">
        <v>6</v>
      </c>
      <c r="W8" s="51">
        <v>7</v>
      </c>
      <c r="X8" s="51">
        <v>8</v>
      </c>
      <c r="Y8" s="51">
        <v>9</v>
      </c>
      <c r="Z8" s="51">
        <v>10</v>
      </c>
      <c r="AA8" s="51">
        <v>11</v>
      </c>
      <c r="AB8" s="52">
        <v>12</v>
      </c>
    </row>
    <row r="9" spans="1:28" ht="15.75" x14ac:dyDescent="0.2">
      <c r="B9" s="59" t="s">
        <v>89</v>
      </c>
      <c r="C9" s="53">
        <v>12</v>
      </c>
      <c r="D9" s="49">
        <v>16</v>
      </c>
      <c r="E9" s="49">
        <v>14</v>
      </c>
      <c r="F9" s="49">
        <v>18</v>
      </c>
      <c r="G9" s="49">
        <v>22</v>
      </c>
      <c r="H9" s="49">
        <v>10</v>
      </c>
      <c r="I9" s="49">
        <v>26</v>
      </c>
      <c r="J9" s="49">
        <v>14</v>
      </c>
      <c r="K9" s="49">
        <v>30</v>
      </c>
      <c r="L9" s="49">
        <v>18</v>
      </c>
      <c r="M9" s="49">
        <v>32</v>
      </c>
      <c r="N9" s="54">
        <v>22</v>
      </c>
      <c r="P9" s="59" t="s">
        <v>2</v>
      </c>
      <c r="Q9" s="53">
        <v>12</v>
      </c>
      <c r="R9" s="49">
        <v>16</v>
      </c>
      <c r="S9" s="49">
        <v>14</v>
      </c>
      <c r="T9" s="49">
        <v>18</v>
      </c>
      <c r="U9" s="49">
        <v>22</v>
      </c>
      <c r="V9" s="49">
        <v>10</v>
      </c>
      <c r="W9" s="49">
        <v>26</v>
      </c>
      <c r="X9" s="49">
        <v>14</v>
      </c>
      <c r="Y9" s="49">
        <v>30</v>
      </c>
      <c r="Z9" s="49">
        <v>18</v>
      </c>
      <c r="AA9" s="49">
        <v>32</v>
      </c>
      <c r="AB9" s="54">
        <v>22</v>
      </c>
    </row>
    <row r="10" spans="1:28" ht="15.75" x14ac:dyDescent="0.2">
      <c r="B10" s="59" t="s">
        <v>90</v>
      </c>
      <c r="C10" s="53"/>
      <c r="D10" s="49">
        <f t="shared" ref="D10:M10" si="0">(C9+D9+E9)/3</f>
        <v>14</v>
      </c>
      <c r="E10" s="49">
        <f t="shared" si="0"/>
        <v>16</v>
      </c>
      <c r="F10" s="49">
        <f t="shared" si="0"/>
        <v>18</v>
      </c>
      <c r="G10" s="49">
        <f t="shared" si="0"/>
        <v>16.666666666666668</v>
      </c>
      <c r="H10" s="49">
        <f t="shared" si="0"/>
        <v>19.333333333333332</v>
      </c>
      <c r="I10" s="49">
        <f t="shared" si="0"/>
        <v>16.666666666666668</v>
      </c>
      <c r="J10" s="49">
        <f t="shared" si="0"/>
        <v>23.333333333333332</v>
      </c>
      <c r="K10" s="49">
        <f t="shared" si="0"/>
        <v>20.666666666666668</v>
      </c>
      <c r="L10" s="49">
        <f t="shared" si="0"/>
        <v>26.666666666666668</v>
      </c>
      <c r="M10" s="49">
        <f t="shared" si="0"/>
        <v>24</v>
      </c>
      <c r="N10" s="54"/>
      <c r="P10" s="59" t="s">
        <v>3</v>
      </c>
      <c r="Q10" s="53"/>
      <c r="R10" s="49"/>
      <c r="S10" s="49">
        <f>AVERAGE(Q9:S9)</f>
        <v>14</v>
      </c>
      <c r="T10" s="49">
        <f t="shared" ref="T10:AB10" si="1">AVERAGE(R9:T9)</f>
        <v>16</v>
      </c>
      <c r="U10" s="49">
        <f t="shared" si="1"/>
        <v>18</v>
      </c>
      <c r="V10" s="49">
        <f t="shared" si="1"/>
        <v>16.666666666666668</v>
      </c>
      <c r="W10" s="49">
        <f t="shared" si="1"/>
        <v>19.333333333333332</v>
      </c>
      <c r="X10" s="49">
        <f t="shared" si="1"/>
        <v>16.666666666666668</v>
      </c>
      <c r="Y10" s="49">
        <f t="shared" si="1"/>
        <v>23.333333333333332</v>
      </c>
      <c r="Z10" s="49">
        <f t="shared" si="1"/>
        <v>20.666666666666668</v>
      </c>
      <c r="AA10" s="49">
        <f t="shared" si="1"/>
        <v>26.666666666666668</v>
      </c>
      <c r="AB10" s="54">
        <f t="shared" si="1"/>
        <v>24</v>
      </c>
    </row>
    <row r="11" spans="1:28" ht="16.5" thickBot="1" x14ac:dyDescent="0.25">
      <c r="B11" s="60" t="s">
        <v>91</v>
      </c>
      <c r="C11" s="55"/>
      <c r="D11" s="56"/>
      <c r="E11" s="56">
        <f t="shared" ref="E11:L11" si="2">(0.5*C9+D9+E9+F9+0.5*G9)/4</f>
        <v>16.25</v>
      </c>
      <c r="F11" s="56">
        <f t="shared" si="2"/>
        <v>16.75</v>
      </c>
      <c r="G11" s="56">
        <f t="shared" si="2"/>
        <v>17.5</v>
      </c>
      <c r="H11" s="56">
        <f t="shared" si="2"/>
        <v>18.5</v>
      </c>
      <c r="I11" s="56">
        <f t="shared" si="2"/>
        <v>19</v>
      </c>
      <c r="J11" s="56">
        <f t="shared" si="2"/>
        <v>21</v>
      </c>
      <c r="K11" s="56">
        <f t="shared" si="2"/>
        <v>22.75</v>
      </c>
      <c r="L11" s="56">
        <f t="shared" si="2"/>
        <v>24.5</v>
      </c>
      <c r="M11" s="56"/>
      <c r="N11" s="57"/>
      <c r="P11" s="60" t="s">
        <v>4</v>
      </c>
      <c r="Q11" s="55"/>
      <c r="R11" s="56"/>
      <c r="S11" s="56"/>
      <c r="T11" s="56">
        <f>AVERAGE(Q9:T9)</f>
        <v>15</v>
      </c>
      <c r="U11" s="56">
        <f t="shared" ref="U11:AB11" si="3">AVERAGE(R9:U9)</f>
        <v>17.5</v>
      </c>
      <c r="V11" s="56">
        <f t="shared" si="3"/>
        <v>16</v>
      </c>
      <c r="W11" s="56">
        <f t="shared" si="3"/>
        <v>19</v>
      </c>
      <c r="X11" s="56">
        <f t="shared" si="3"/>
        <v>18</v>
      </c>
      <c r="Y11" s="56">
        <f t="shared" si="3"/>
        <v>20</v>
      </c>
      <c r="Z11" s="56">
        <f t="shared" si="3"/>
        <v>22</v>
      </c>
      <c r="AA11" s="56">
        <f t="shared" si="3"/>
        <v>23.5</v>
      </c>
      <c r="AB11" s="57">
        <f t="shared" si="3"/>
        <v>25.5</v>
      </c>
    </row>
    <row r="12" spans="1:28" x14ac:dyDescent="0.2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28" x14ac:dyDescent="0.2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28" x14ac:dyDescent="0.2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28" x14ac:dyDescent="0.2"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21" spans="3:14" x14ac:dyDescent="0.2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3:14" x14ac:dyDescent="0.2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3:14" x14ac:dyDescent="0.2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3:14" x14ac:dyDescent="0.2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3:14" x14ac:dyDescent="0.2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3:14" x14ac:dyDescent="0.2">
      <c r="C26" s="45"/>
      <c r="D26" s="45"/>
      <c r="E26" s="45"/>
      <c r="F26" s="45"/>
      <c r="G26" s="45"/>
      <c r="H26" s="45"/>
      <c r="I26" s="45"/>
      <c r="J26" s="45"/>
    </row>
  </sheetData>
  <phoneticPr fontId="0" type="noConversion"/>
  <hyperlinks>
    <hyperlink ref="B4" location="LS_J!A1" display="Übersicht"/>
    <hyperlink ref="C4" location="'Ü 4-4'!A1" display="Ü 4-4"/>
    <hyperlink ref="A4" location="'Ü 4-1 - Ü 4-2'!A1" display="Ü 4-1 - Ü 4-2"/>
  </hyperlinks>
  <pageMargins left="0.41" right="0.25" top="0.73" bottom="0.75" header="0.51181102362204722" footer="0.51181102362204722"/>
  <pageSetup paperSize="9" scale="67" fitToHeight="0" orientation="landscape" horizontalDpi="300" verticalDpi="300" r:id="rId1"/>
  <headerFooter alignWithMargins="0">
    <oddHeader>&amp;A</oddHeader>
    <oddFooter>&amp;LPSM: &amp;F; &amp;A&amp;CSeite &amp;P &amp;10(von &amp;N)&amp;R&amp;D;&amp;T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2" max="2" width="10.7109375" customWidth="1"/>
    <col min="3" max="3" width="14.85546875" customWidth="1"/>
    <col min="4" max="28" width="6.140625" customWidth="1"/>
  </cols>
  <sheetData>
    <row r="1" spans="1:29" s="13" customFormat="1" x14ac:dyDescent="0.2">
      <c r="A1" s="13" t="s">
        <v>87</v>
      </c>
    </row>
    <row r="2" spans="1:29" s="13" customFormat="1" x14ac:dyDescent="0.2"/>
    <row r="3" spans="1:29" ht="13.5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5" thickBot="1" x14ac:dyDescent="0.25">
      <c r="A4" s="34" t="s">
        <v>54</v>
      </c>
      <c r="B4" s="34" t="s">
        <v>88</v>
      </c>
      <c r="C4" s="34" t="s">
        <v>84</v>
      </c>
    </row>
    <row r="5" spans="1:29" x14ac:dyDescent="0.2">
      <c r="A5" s="10"/>
      <c r="B5" s="44"/>
      <c r="C5" s="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5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5" thickBot="1" x14ac:dyDescent="0.25">
      <c r="B7" s="46" t="s">
        <v>55</v>
      </c>
      <c r="C7" s="62" t="s">
        <v>0</v>
      </c>
      <c r="D7" s="63"/>
      <c r="E7" s="63"/>
      <c r="F7" s="64"/>
      <c r="G7" s="10"/>
      <c r="H7" s="11"/>
      <c r="I7" s="10"/>
      <c r="J7" s="10"/>
      <c r="K7" s="10"/>
      <c r="L7" s="10"/>
      <c r="M7" s="10"/>
      <c r="N7" s="10"/>
      <c r="P7" s="68" t="s">
        <v>92</v>
      </c>
      <c r="Q7" s="69"/>
      <c r="R7" s="67"/>
      <c r="S7" s="67"/>
      <c r="T7" s="67"/>
      <c r="U7" s="10"/>
      <c r="V7" s="11"/>
      <c r="W7" s="10"/>
      <c r="X7" s="10"/>
      <c r="Y7" s="10"/>
      <c r="Z7" s="10"/>
      <c r="AA7" s="10"/>
      <c r="AB7" s="10"/>
    </row>
    <row r="8" spans="1:29" x14ac:dyDescent="0.2">
      <c r="B8" s="58" t="s">
        <v>1</v>
      </c>
      <c r="C8" s="50">
        <v>1</v>
      </c>
      <c r="D8" s="51">
        <v>2</v>
      </c>
      <c r="E8" s="51">
        <v>3</v>
      </c>
      <c r="F8" s="51">
        <v>4</v>
      </c>
      <c r="G8" s="51">
        <v>5</v>
      </c>
      <c r="H8" s="51">
        <v>6</v>
      </c>
      <c r="I8" s="51">
        <v>7</v>
      </c>
      <c r="J8" s="51">
        <v>8</v>
      </c>
      <c r="K8" s="51">
        <v>9</v>
      </c>
      <c r="L8" s="51">
        <v>10</v>
      </c>
      <c r="M8" s="51">
        <v>11</v>
      </c>
      <c r="N8" s="52">
        <v>12</v>
      </c>
      <c r="P8" s="59" t="s">
        <v>1</v>
      </c>
      <c r="Q8" s="50">
        <v>1</v>
      </c>
      <c r="R8" s="51">
        <v>2</v>
      </c>
      <c r="S8" s="51">
        <v>3</v>
      </c>
      <c r="T8" s="51">
        <v>4</v>
      </c>
      <c r="U8" s="51">
        <v>5</v>
      </c>
      <c r="V8" s="51">
        <v>6</v>
      </c>
      <c r="W8" s="51">
        <v>7</v>
      </c>
      <c r="X8" s="51">
        <v>8</v>
      </c>
      <c r="Y8" s="51">
        <v>9</v>
      </c>
      <c r="Z8" s="51">
        <v>10</v>
      </c>
      <c r="AA8" s="51">
        <v>11</v>
      </c>
      <c r="AB8" s="52">
        <v>12</v>
      </c>
    </row>
    <row r="9" spans="1:29" ht="15.75" x14ac:dyDescent="0.2">
      <c r="B9" s="59" t="s">
        <v>2</v>
      </c>
      <c r="C9" s="53">
        <v>1</v>
      </c>
      <c r="D9" s="49">
        <v>33</v>
      </c>
      <c r="E9" s="49">
        <v>60</v>
      </c>
      <c r="F9" s="49">
        <v>22</v>
      </c>
      <c r="G9" s="49">
        <v>5</v>
      </c>
      <c r="H9" s="49">
        <v>3</v>
      </c>
      <c r="I9" s="49">
        <v>28</v>
      </c>
      <c r="J9" s="49">
        <v>66</v>
      </c>
      <c r="K9" s="49">
        <v>19</v>
      </c>
      <c r="L9" s="49">
        <v>1</v>
      </c>
      <c r="M9" s="49">
        <v>4</v>
      </c>
      <c r="N9" s="54">
        <v>33</v>
      </c>
      <c r="P9" s="59" t="s">
        <v>2</v>
      </c>
      <c r="Q9" s="53">
        <v>1</v>
      </c>
      <c r="R9" s="49">
        <v>33</v>
      </c>
      <c r="S9" s="49">
        <v>60</v>
      </c>
      <c r="T9" s="49">
        <v>22</v>
      </c>
      <c r="U9" s="49">
        <v>5</v>
      </c>
      <c r="V9" s="49">
        <v>3</v>
      </c>
      <c r="W9" s="49">
        <v>28</v>
      </c>
      <c r="X9" s="49">
        <v>66</v>
      </c>
      <c r="Y9" s="49">
        <v>19</v>
      </c>
      <c r="Z9" s="49">
        <v>1</v>
      </c>
      <c r="AA9" s="49">
        <v>4</v>
      </c>
      <c r="AB9" s="54">
        <v>33</v>
      </c>
    </row>
    <row r="10" spans="1:29" ht="15.75" x14ac:dyDescent="0.2">
      <c r="B10" s="59" t="s">
        <v>3</v>
      </c>
      <c r="C10" s="53"/>
      <c r="D10" s="49">
        <f t="shared" ref="D10:M10" si="0">(C9+D9+E9)/3</f>
        <v>31.333333333333332</v>
      </c>
      <c r="E10" s="49">
        <f t="shared" si="0"/>
        <v>38.333333333333336</v>
      </c>
      <c r="F10" s="49">
        <f t="shared" si="0"/>
        <v>29</v>
      </c>
      <c r="G10" s="49">
        <f t="shared" si="0"/>
        <v>10</v>
      </c>
      <c r="H10" s="49">
        <f t="shared" si="0"/>
        <v>12</v>
      </c>
      <c r="I10" s="49">
        <f t="shared" si="0"/>
        <v>32.333333333333336</v>
      </c>
      <c r="J10" s="49">
        <f t="shared" si="0"/>
        <v>37.666666666666664</v>
      </c>
      <c r="K10" s="49">
        <f t="shared" si="0"/>
        <v>28.666666666666668</v>
      </c>
      <c r="L10" s="49">
        <f t="shared" si="0"/>
        <v>8</v>
      </c>
      <c r="M10" s="49">
        <f t="shared" si="0"/>
        <v>12.666666666666666</v>
      </c>
      <c r="N10" s="54"/>
      <c r="P10" s="59" t="s">
        <v>3</v>
      </c>
      <c r="Q10" s="53"/>
      <c r="R10" s="49"/>
      <c r="S10" s="49">
        <f t="shared" ref="S10:AA10" si="1">AVERAGE(Q9:S9)</f>
        <v>31.333333333333332</v>
      </c>
      <c r="T10" s="49">
        <f t="shared" si="1"/>
        <v>38.333333333333336</v>
      </c>
      <c r="U10" s="49">
        <f t="shared" si="1"/>
        <v>29</v>
      </c>
      <c r="V10" s="49">
        <f t="shared" si="1"/>
        <v>10</v>
      </c>
      <c r="W10" s="49">
        <f t="shared" si="1"/>
        <v>12</v>
      </c>
      <c r="X10" s="49">
        <f t="shared" si="1"/>
        <v>32.333333333333336</v>
      </c>
      <c r="Y10" s="49">
        <f t="shared" si="1"/>
        <v>37.666666666666664</v>
      </c>
      <c r="Z10" s="49">
        <f t="shared" si="1"/>
        <v>28.666666666666668</v>
      </c>
      <c r="AA10" s="49">
        <f t="shared" si="1"/>
        <v>8</v>
      </c>
      <c r="AB10" s="54">
        <f>AVERAGE(Z9:AB9)</f>
        <v>12.666666666666666</v>
      </c>
    </row>
    <row r="11" spans="1:29" ht="15.75" x14ac:dyDescent="0.2">
      <c r="B11" s="59" t="s">
        <v>4</v>
      </c>
      <c r="C11" s="53"/>
      <c r="D11" s="49"/>
      <c r="E11" s="49">
        <f t="shared" ref="E11:L11" si="2">(0.5*C9+D9+E9+F9+0.5*G9)/4</f>
        <v>29.5</v>
      </c>
      <c r="F11" s="49">
        <f t="shared" si="2"/>
        <v>26.25</v>
      </c>
      <c r="G11" s="49">
        <f t="shared" si="2"/>
        <v>18.5</v>
      </c>
      <c r="H11" s="49">
        <f t="shared" si="2"/>
        <v>20</v>
      </c>
      <c r="I11" s="49">
        <f t="shared" si="2"/>
        <v>27.25</v>
      </c>
      <c r="J11" s="49">
        <f t="shared" si="2"/>
        <v>28.75</v>
      </c>
      <c r="K11" s="49">
        <f t="shared" si="2"/>
        <v>25.5</v>
      </c>
      <c r="L11" s="49">
        <f t="shared" si="2"/>
        <v>18.375</v>
      </c>
      <c r="M11" s="49"/>
      <c r="N11" s="54"/>
      <c r="P11" s="59" t="s">
        <v>4</v>
      </c>
      <c r="Q11" s="53"/>
      <c r="R11" s="49"/>
      <c r="S11" s="49"/>
      <c r="T11" s="49">
        <f t="shared" ref="T11:AA11" si="3">AVERAGE(Q9:T9)</f>
        <v>29</v>
      </c>
      <c r="U11" s="49">
        <f t="shared" si="3"/>
        <v>30</v>
      </c>
      <c r="V11" s="49">
        <f t="shared" si="3"/>
        <v>22.5</v>
      </c>
      <c r="W11" s="49">
        <f t="shared" si="3"/>
        <v>14.5</v>
      </c>
      <c r="X11" s="49">
        <f t="shared" si="3"/>
        <v>25.5</v>
      </c>
      <c r="Y11" s="49">
        <f t="shared" si="3"/>
        <v>29</v>
      </c>
      <c r="Z11" s="49">
        <f t="shared" si="3"/>
        <v>28.5</v>
      </c>
      <c r="AA11" s="49">
        <f t="shared" si="3"/>
        <v>22.5</v>
      </c>
      <c r="AB11" s="54">
        <f>AVERAGE(Y9:AB9)</f>
        <v>14.25</v>
      </c>
    </row>
    <row r="12" spans="1:29" ht="16.5" thickBot="1" x14ac:dyDescent="0.25">
      <c r="B12" s="60" t="s">
        <v>5</v>
      </c>
      <c r="C12" s="55"/>
      <c r="D12" s="56"/>
      <c r="E12" s="56">
        <f t="shared" ref="E12:L12" si="4">AVERAGE(C9:G9)</f>
        <v>24.2</v>
      </c>
      <c r="F12" s="56">
        <f t="shared" si="4"/>
        <v>24.6</v>
      </c>
      <c r="G12" s="56">
        <f t="shared" si="4"/>
        <v>23.6</v>
      </c>
      <c r="H12" s="56">
        <f t="shared" si="4"/>
        <v>24.8</v>
      </c>
      <c r="I12" s="56">
        <f t="shared" si="4"/>
        <v>24.2</v>
      </c>
      <c r="J12" s="56">
        <f t="shared" si="4"/>
        <v>23.4</v>
      </c>
      <c r="K12" s="56">
        <f t="shared" si="4"/>
        <v>23.6</v>
      </c>
      <c r="L12" s="56">
        <f t="shared" si="4"/>
        <v>24.6</v>
      </c>
      <c r="M12" s="56"/>
      <c r="N12" s="57"/>
      <c r="P12" s="60" t="s">
        <v>5</v>
      </c>
      <c r="Q12" s="55"/>
      <c r="R12" s="56"/>
      <c r="S12" s="56"/>
      <c r="T12" s="56"/>
      <c r="U12" s="56">
        <f t="shared" ref="U12:AA12" si="5">AVERAGE(Q9:U9)</f>
        <v>24.2</v>
      </c>
      <c r="V12" s="56">
        <f t="shared" si="5"/>
        <v>24.6</v>
      </c>
      <c r="W12" s="56">
        <f t="shared" si="5"/>
        <v>23.6</v>
      </c>
      <c r="X12" s="56">
        <f t="shared" si="5"/>
        <v>24.8</v>
      </c>
      <c r="Y12" s="56">
        <f t="shared" si="5"/>
        <v>24.2</v>
      </c>
      <c r="Z12" s="56">
        <f t="shared" si="5"/>
        <v>23.4</v>
      </c>
      <c r="AA12" s="56">
        <f t="shared" si="5"/>
        <v>23.6</v>
      </c>
      <c r="AB12" s="57">
        <f>AVERAGE(X9:AB9)</f>
        <v>24.6</v>
      </c>
    </row>
  </sheetData>
  <hyperlinks>
    <hyperlink ref="B4" location="LS_J!A1" display="Übersicht"/>
    <hyperlink ref="C4" location="'Ü 4-5 - M 4-6'!A1" display="Ü 4-5 - M 4-6"/>
    <hyperlink ref="A4" location="'Ü 4-3 '!A1" display="Ü 4-3"/>
  </hyperlinks>
  <pageMargins left="0.7" right="0.7" top="0.78740157499999996" bottom="0.78740157499999996" header="0.3" footer="0.3"/>
  <pageSetup paperSize="9" scale="4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showGridLines="0" topLeftCell="A22" zoomScaleNormal="100" workbookViewId="0"/>
  </sheetViews>
  <sheetFormatPr baseColWidth="10" defaultRowHeight="12.75" x14ac:dyDescent="0.2"/>
  <cols>
    <col min="1" max="1" width="11.5703125" style="10"/>
    <col min="2" max="2" width="11" style="10" customWidth="1"/>
    <col min="3" max="3" width="12.5703125" style="10" customWidth="1"/>
    <col min="4" max="7" width="11.5703125" style="10"/>
    <col min="8" max="8" width="11.5703125" style="10" customWidth="1"/>
    <col min="9" max="9" width="10.28515625" style="10" customWidth="1"/>
    <col min="10" max="11" width="11.5703125" style="10"/>
  </cols>
  <sheetData>
    <row r="1" spans="1:29" s="13" customFormat="1" x14ac:dyDescent="0.2">
      <c r="A1" s="13" t="s">
        <v>87</v>
      </c>
    </row>
    <row r="2" spans="1:29" s="13" customFormat="1" x14ac:dyDescent="0.2"/>
    <row r="3" spans="1:29" ht="13.5" thickBot="1" x14ac:dyDescent="0.25"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5" thickBot="1" x14ac:dyDescent="0.25">
      <c r="A4" s="34" t="s">
        <v>55</v>
      </c>
      <c r="B4" s="34" t="s">
        <v>88</v>
      </c>
      <c r="C4" s="34" t="s">
        <v>63</v>
      </c>
    </row>
    <row r="5" spans="1:29" x14ac:dyDescent="0.2">
      <c r="B5" s="44"/>
      <c r="C5" s="44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5" thickBot="1" x14ac:dyDescent="0.25"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5" thickBot="1" x14ac:dyDescent="0.25">
      <c r="B7" s="46" t="s">
        <v>56</v>
      </c>
      <c r="C7" s="70" t="s">
        <v>8</v>
      </c>
      <c r="D7" s="71"/>
      <c r="E7" s="72"/>
    </row>
    <row r="8" spans="1:29" ht="13.5" thickBot="1" x14ac:dyDescent="0.25">
      <c r="B8" s="73" t="s">
        <v>94</v>
      </c>
      <c r="C8" s="89" t="s">
        <v>93</v>
      </c>
    </row>
    <row r="9" spans="1:29" ht="13.5" thickBot="1" x14ac:dyDescent="0.25">
      <c r="B9" s="61" t="s">
        <v>59</v>
      </c>
      <c r="C9" s="47"/>
      <c r="D9" s="47"/>
      <c r="E9" s="47"/>
      <c r="F9" s="47"/>
      <c r="G9" s="48"/>
    </row>
    <row r="10" spans="1:29" s="10" customFormat="1" ht="13.5" thickBot="1" x14ac:dyDescent="0.25">
      <c r="B10" s="74" t="s">
        <v>96</v>
      </c>
      <c r="C10" s="35" t="s">
        <v>95</v>
      </c>
      <c r="D10" s="37"/>
    </row>
    <row r="11" spans="1:29" x14ac:dyDescent="0.2">
      <c r="B11" s="35" t="s">
        <v>97</v>
      </c>
      <c r="C11" s="36"/>
      <c r="D11" s="36"/>
      <c r="E11" s="36"/>
      <c r="F11" s="36"/>
      <c r="G11" s="36" t="s">
        <v>57</v>
      </c>
      <c r="H11" s="36"/>
      <c r="I11" s="90" t="s">
        <v>58</v>
      </c>
    </row>
    <row r="12" spans="1:29" s="10" customFormat="1" x14ac:dyDescent="0.2">
      <c r="B12" s="75" t="s">
        <v>60</v>
      </c>
      <c r="C12" s="39"/>
      <c r="D12" s="39"/>
      <c r="E12" s="39"/>
      <c r="F12" s="39"/>
      <c r="G12" s="39"/>
      <c r="H12" s="39"/>
      <c r="I12" s="40"/>
    </row>
    <row r="13" spans="1:29" s="10" customFormat="1" x14ac:dyDescent="0.2">
      <c r="B13" s="38" t="s">
        <v>70</v>
      </c>
      <c r="C13" s="39"/>
      <c r="D13" s="39"/>
      <c r="E13" s="39"/>
      <c r="F13" s="39"/>
      <c r="G13" s="39"/>
      <c r="H13" s="39"/>
      <c r="I13" s="40"/>
    </row>
    <row r="14" spans="1:29" s="10" customFormat="1" x14ac:dyDescent="0.2">
      <c r="B14" s="38" t="s">
        <v>61</v>
      </c>
      <c r="C14" s="39"/>
      <c r="D14" s="39"/>
      <c r="E14" s="39"/>
      <c r="F14" s="39"/>
      <c r="G14" s="39"/>
      <c r="H14" s="39"/>
      <c r="I14" s="40"/>
    </row>
    <row r="15" spans="1:29" s="10" customFormat="1" ht="13.5" thickBot="1" x14ac:dyDescent="0.25">
      <c r="B15" s="41" t="s">
        <v>62</v>
      </c>
      <c r="C15" s="42"/>
      <c r="D15" s="42"/>
      <c r="E15" s="42"/>
      <c r="F15" s="42"/>
      <c r="G15" s="42"/>
      <c r="H15" s="42"/>
      <c r="I15" s="43"/>
    </row>
    <row r="35" spans="2:6" ht="13.5" thickBot="1" x14ac:dyDescent="0.25"/>
    <row r="36" spans="2:6" ht="13.5" thickBot="1" x14ac:dyDescent="0.25">
      <c r="B36" s="77" t="s">
        <v>1</v>
      </c>
      <c r="C36" s="78" t="s">
        <v>9</v>
      </c>
      <c r="D36" s="78" t="s">
        <v>10</v>
      </c>
      <c r="E36" s="78" t="s">
        <v>11</v>
      </c>
      <c r="F36" s="79" t="s">
        <v>12</v>
      </c>
    </row>
    <row r="37" spans="2:6" ht="13.5" thickBot="1" x14ac:dyDescent="0.25">
      <c r="B37" s="77" t="s">
        <v>1</v>
      </c>
      <c r="C37" s="78" t="s">
        <v>9</v>
      </c>
      <c r="D37" s="78" t="s">
        <v>13</v>
      </c>
      <c r="E37" s="78" t="s">
        <v>14</v>
      </c>
      <c r="F37" s="79" t="s">
        <v>15</v>
      </c>
    </row>
    <row r="38" spans="2:6" x14ac:dyDescent="0.2">
      <c r="B38" s="50">
        <v>1</v>
      </c>
      <c r="C38" s="51">
        <v>10</v>
      </c>
      <c r="D38" s="51"/>
      <c r="E38" s="51"/>
      <c r="F38" s="52"/>
    </row>
    <row r="39" spans="2:6" x14ac:dyDescent="0.2">
      <c r="B39" s="53">
        <v>2</v>
      </c>
      <c r="C39" s="49">
        <v>13</v>
      </c>
      <c r="D39" s="49">
        <f t="shared" ref="D39:D58" si="0">(C38*0.5+C39+C40*0.5)/2</f>
        <v>13</v>
      </c>
      <c r="E39" s="49"/>
      <c r="F39" s="54"/>
    </row>
    <row r="40" spans="2:6" x14ac:dyDescent="0.2">
      <c r="B40" s="53">
        <v>3</v>
      </c>
      <c r="C40" s="49">
        <v>16</v>
      </c>
      <c r="D40" s="49">
        <f t="shared" si="0"/>
        <v>14.75</v>
      </c>
      <c r="E40" s="49">
        <f t="shared" ref="E40:E57" si="1">(C38*0.5+C39+C40+C41+C42*0.5)/4</f>
        <v>13.375</v>
      </c>
      <c r="F40" s="54"/>
    </row>
    <row r="41" spans="2:6" x14ac:dyDescent="0.2">
      <c r="B41" s="53">
        <v>4</v>
      </c>
      <c r="C41" s="49">
        <v>14</v>
      </c>
      <c r="D41" s="49">
        <f t="shared" si="0"/>
        <v>13.75</v>
      </c>
      <c r="E41" s="49">
        <f t="shared" si="1"/>
        <v>13.75</v>
      </c>
      <c r="F41" s="91">
        <f t="shared" ref="F41:F56" si="2">(C38*0.5+SUM(C39:C43)+C44*0.5)/6</f>
        <v>13.833333333333334</v>
      </c>
    </row>
    <row r="42" spans="2:6" x14ac:dyDescent="0.2">
      <c r="B42" s="53">
        <v>5</v>
      </c>
      <c r="C42" s="49">
        <v>11</v>
      </c>
      <c r="D42" s="49">
        <f t="shared" si="0"/>
        <v>12.75</v>
      </c>
      <c r="E42" s="49">
        <f t="shared" si="1"/>
        <v>14.25</v>
      </c>
      <c r="F42" s="54">
        <f t="shared" si="2"/>
        <v>14.75</v>
      </c>
    </row>
    <row r="43" spans="2:6" x14ac:dyDescent="0.2">
      <c r="B43" s="53">
        <v>6</v>
      </c>
      <c r="C43" s="49">
        <f t="shared" ref="C43:C59" si="3">C39+2</f>
        <v>15</v>
      </c>
      <c r="D43" s="49">
        <f t="shared" si="0"/>
        <v>14.75</v>
      </c>
      <c r="E43" s="49">
        <f t="shared" si="1"/>
        <v>14.75</v>
      </c>
      <c r="F43" s="54">
        <f t="shared" si="2"/>
        <v>14.75</v>
      </c>
    </row>
    <row r="44" spans="2:6" x14ac:dyDescent="0.2">
      <c r="B44" s="53">
        <v>7</v>
      </c>
      <c r="C44" s="49">
        <f t="shared" si="3"/>
        <v>18</v>
      </c>
      <c r="D44" s="49">
        <f t="shared" si="0"/>
        <v>16.75</v>
      </c>
      <c r="E44" s="49">
        <f t="shared" si="1"/>
        <v>15.25</v>
      </c>
      <c r="F44" s="54">
        <f t="shared" si="2"/>
        <v>14.75</v>
      </c>
    </row>
    <row r="45" spans="2:6" x14ac:dyDescent="0.2">
      <c r="B45" s="53">
        <v>8</v>
      </c>
      <c r="C45" s="49">
        <f t="shared" si="3"/>
        <v>16</v>
      </c>
      <c r="D45" s="49">
        <f t="shared" si="0"/>
        <v>15.75</v>
      </c>
      <c r="E45" s="49">
        <f t="shared" si="1"/>
        <v>15.75</v>
      </c>
      <c r="F45" s="54">
        <f t="shared" si="2"/>
        <v>15.75</v>
      </c>
    </row>
    <row r="46" spans="2:6" x14ac:dyDescent="0.2">
      <c r="B46" s="53">
        <v>9</v>
      </c>
      <c r="C46" s="49">
        <f t="shared" si="3"/>
        <v>13</v>
      </c>
      <c r="D46" s="49">
        <f t="shared" si="0"/>
        <v>14.75</v>
      </c>
      <c r="E46" s="49">
        <f t="shared" si="1"/>
        <v>16.25</v>
      </c>
      <c r="F46" s="54">
        <f t="shared" si="2"/>
        <v>16.75</v>
      </c>
    </row>
    <row r="47" spans="2:6" x14ac:dyDescent="0.2">
      <c r="B47" s="53">
        <v>10</v>
      </c>
      <c r="C47" s="49">
        <f t="shared" si="3"/>
        <v>17</v>
      </c>
      <c r="D47" s="49">
        <f t="shared" si="0"/>
        <v>16.75</v>
      </c>
      <c r="E47" s="49">
        <f t="shared" si="1"/>
        <v>16.75</v>
      </c>
      <c r="F47" s="54">
        <f t="shared" si="2"/>
        <v>16.75</v>
      </c>
    </row>
    <row r="48" spans="2:6" x14ac:dyDescent="0.2">
      <c r="B48" s="53">
        <v>11</v>
      </c>
      <c r="C48" s="49">
        <f t="shared" si="3"/>
        <v>20</v>
      </c>
      <c r="D48" s="49">
        <f t="shared" si="0"/>
        <v>18.75</v>
      </c>
      <c r="E48" s="49">
        <f t="shared" si="1"/>
        <v>17.25</v>
      </c>
      <c r="F48" s="54">
        <f t="shared" si="2"/>
        <v>16.75</v>
      </c>
    </row>
    <row r="49" spans="2:6" x14ac:dyDescent="0.2">
      <c r="B49" s="53">
        <v>12</v>
      </c>
      <c r="C49" s="49">
        <f t="shared" si="3"/>
        <v>18</v>
      </c>
      <c r="D49" s="49">
        <f t="shared" si="0"/>
        <v>17.75</v>
      </c>
      <c r="E49" s="49">
        <f t="shared" si="1"/>
        <v>17.75</v>
      </c>
      <c r="F49" s="54">
        <f t="shared" si="2"/>
        <v>17.75</v>
      </c>
    </row>
    <row r="50" spans="2:6" x14ac:dyDescent="0.2">
      <c r="B50" s="53">
        <v>13</v>
      </c>
      <c r="C50" s="49">
        <f t="shared" si="3"/>
        <v>15</v>
      </c>
      <c r="D50" s="49">
        <f t="shared" si="0"/>
        <v>16.75</v>
      </c>
      <c r="E50" s="49">
        <f t="shared" si="1"/>
        <v>18.25</v>
      </c>
      <c r="F50" s="54">
        <f t="shared" si="2"/>
        <v>18.75</v>
      </c>
    </row>
    <row r="51" spans="2:6" x14ac:dyDescent="0.2">
      <c r="B51" s="53">
        <v>14</v>
      </c>
      <c r="C51" s="49">
        <f t="shared" si="3"/>
        <v>19</v>
      </c>
      <c r="D51" s="49">
        <f t="shared" si="0"/>
        <v>18.75</v>
      </c>
      <c r="E51" s="49">
        <f t="shared" si="1"/>
        <v>18.75</v>
      </c>
      <c r="F51" s="54">
        <f t="shared" si="2"/>
        <v>18.75</v>
      </c>
    </row>
    <row r="52" spans="2:6" x14ac:dyDescent="0.2">
      <c r="B52" s="53">
        <v>15</v>
      </c>
      <c r="C52" s="49">
        <f t="shared" si="3"/>
        <v>22</v>
      </c>
      <c r="D52" s="49">
        <f t="shared" si="0"/>
        <v>20.75</v>
      </c>
      <c r="E52" s="49">
        <f t="shared" si="1"/>
        <v>19.25</v>
      </c>
      <c r="F52" s="54">
        <f t="shared" si="2"/>
        <v>18.75</v>
      </c>
    </row>
    <row r="53" spans="2:6" x14ac:dyDescent="0.2">
      <c r="B53" s="53">
        <v>16</v>
      </c>
      <c r="C53" s="49">
        <f t="shared" si="3"/>
        <v>20</v>
      </c>
      <c r="D53" s="49">
        <f t="shared" si="0"/>
        <v>19.75</v>
      </c>
      <c r="E53" s="49">
        <f t="shared" si="1"/>
        <v>19.75</v>
      </c>
      <c r="F53" s="54">
        <f t="shared" si="2"/>
        <v>19.75</v>
      </c>
    </row>
    <row r="54" spans="2:6" x14ac:dyDescent="0.2">
      <c r="B54" s="53">
        <v>17</v>
      </c>
      <c r="C54" s="49">
        <f t="shared" si="3"/>
        <v>17</v>
      </c>
      <c r="D54" s="49">
        <f t="shared" si="0"/>
        <v>18.75</v>
      </c>
      <c r="E54" s="49">
        <f t="shared" si="1"/>
        <v>20.25</v>
      </c>
      <c r="F54" s="54">
        <f t="shared" si="2"/>
        <v>20.75</v>
      </c>
    </row>
    <row r="55" spans="2:6" x14ac:dyDescent="0.2">
      <c r="B55" s="53">
        <v>18</v>
      </c>
      <c r="C55" s="49">
        <f t="shared" si="3"/>
        <v>21</v>
      </c>
      <c r="D55" s="49">
        <f t="shared" si="0"/>
        <v>20.75</v>
      </c>
      <c r="E55" s="49">
        <f t="shared" si="1"/>
        <v>20.75</v>
      </c>
      <c r="F55" s="54">
        <f t="shared" si="2"/>
        <v>20.75</v>
      </c>
    </row>
    <row r="56" spans="2:6" x14ac:dyDescent="0.2">
      <c r="B56" s="53">
        <v>19</v>
      </c>
      <c r="C56" s="49">
        <f t="shared" si="3"/>
        <v>24</v>
      </c>
      <c r="D56" s="49">
        <f t="shared" si="0"/>
        <v>22.75</v>
      </c>
      <c r="E56" s="49">
        <f t="shared" si="1"/>
        <v>21.25</v>
      </c>
      <c r="F56" s="54">
        <f t="shared" si="2"/>
        <v>20.75</v>
      </c>
    </row>
    <row r="57" spans="2:6" x14ac:dyDescent="0.2">
      <c r="B57" s="53">
        <v>20</v>
      </c>
      <c r="C57" s="49">
        <f t="shared" si="3"/>
        <v>22</v>
      </c>
      <c r="D57" s="49">
        <f t="shared" si="0"/>
        <v>21.75</v>
      </c>
      <c r="E57" s="49">
        <f t="shared" si="1"/>
        <v>21.75</v>
      </c>
      <c r="F57" s="54"/>
    </row>
    <row r="58" spans="2:6" x14ac:dyDescent="0.2">
      <c r="B58" s="53">
        <v>21</v>
      </c>
      <c r="C58" s="49">
        <f t="shared" si="3"/>
        <v>19</v>
      </c>
      <c r="D58" s="49">
        <f t="shared" si="0"/>
        <v>20.75</v>
      </c>
      <c r="E58" s="49"/>
      <c r="F58" s="54"/>
    </row>
    <row r="59" spans="2:6" ht="13.5" thickBot="1" x14ac:dyDescent="0.25">
      <c r="B59" s="55">
        <v>22</v>
      </c>
      <c r="C59" s="56">
        <f t="shared" si="3"/>
        <v>23</v>
      </c>
      <c r="D59" s="56"/>
      <c r="E59" s="56"/>
      <c r="F59" s="57"/>
    </row>
    <row r="61" spans="2:6" ht="13.5" thickBot="1" x14ac:dyDescent="0.25"/>
    <row r="62" spans="2:6" ht="13.5" thickBot="1" x14ac:dyDescent="0.25">
      <c r="B62" s="46" t="s">
        <v>82</v>
      </c>
    </row>
    <row r="63" spans="2:6" ht="13.5" thickBot="1" x14ac:dyDescent="0.25">
      <c r="B63" s="61" t="s">
        <v>98</v>
      </c>
      <c r="C63" s="48"/>
    </row>
  </sheetData>
  <phoneticPr fontId="0" type="noConversion"/>
  <hyperlinks>
    <hyperlink ref="B4" location="LS_J!A1" display="Übersicht"/>
    <hyperlink ref="C4" location="'Ü 4-7'!A1" display="Ü 4-7"/>
    <hyperlink ref="A4" location="'Ü 4-4'!A1" display="Ü 4-4"/>
  </hyperlinks>
  <pageMargins left="0.78740157499999996" right="0.78740157499999996" top="0.984251969" bottom="0.984251969" header="0.4921259845" footer="0.4921259845"/>
  <pageSetup paperSize="9" scale="84" orientation="portrait" horizontalDpi="300" verticalDpi="300" r:id="rId1"/>
  <headerFooter alignWithMargins="0">
    <oddFooter>&amp;LPSM: &amp;F; &amp;A&amp;CSeite &amp;P &amp;10(von &amp;N)&amp;R&amp;D;&amp;T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showGridLines="0" zoomScaleNormal="100" workbookViewId="0">
      <selection activeCell="C4" sqref="C4"/>
    </sheetView>
  </sheetViews>
  <sheetFormatPr baseColWidth="10" defaultColWidth="11.42578125" defaultRowHeight="12.75" x14ac:dyDescent="0.2"/>
  <cols>
    <col min="1" max="1" width="14.85546875" style="80" customWidth="1"/>
    <col min="2" max="2" width="13.5703125" style="80" customWidth="1"/>
    <col min="3" max="3" width="11.42578125" style="80" customWidth="1"/>
    <col min="4" max="4" width="6.28515625" style="80" customWidth="1"/>
    <col min="5" max="5" width="5" style="80" customWidth="1"/>
    <col min="6" max="6" width="8" style="80" customWidth="1"/>
    <col min="7" max="7" width="7.5703125" style="80" customWidth="1"/>
    <col min="8" max="8" width="3.140625" style="80" customWidth="1"/>
    <col min="9" max="9" width="7.7109375" style="80" customWidth="1"/>
    <col min="10" max="10" width="4.140625" style="80" customWidth="1"/>
    <col min="11" max="11" width="8.5703125" style="80" customWidth="1"/>
    <col min="12" max="13" width="8.28515625" style="80" customWidth="1"/>
    <col min="14" max="14" width="2.42578125" style="8" customWidth="1"/>
    <col min="15" max="15" width="6.28515625" style="80" customWidth="1"/>
    <col min="16" max="17" width="12.5703125" style="80" customWidth="1"/>
    <col min="18" max="253" width="12.5703125" style="2" customWidth="1"/>
    <col min="254" max="16384" width="11.42578125" style="2"/>
  </cols>
  <sheetData>
    <row r="1" spans="1:29" s="13" customFormat="1" x14ac:dyDescent="0.2">
      <c r="A1" s="13" t="s">
        <v>87</v>
      </c>
    </row>
    <row r="2" spans="1:29" s="13" customFormat="1" x14ac:dyDescent="0.2"/>
    <row r="3" spans="1:29" customFormat="1" ht="13.5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5" thickBot="1" x14ac:dyDescent="0.25">
      <c r="A4" s="34" t="s">
        <v>84</v>
      </c>
      <c r="B4" s="34" t="s">
        <v>88</v>
      </c>
      <c r="C4" s="34" t="s">
        <v>85</v>
      </c>
    </row>
    <row r="5" spans="1:29" customFormat="1" x14ac:dyDescent="0.2">
      <c r="A5" s="10"/>
      <c r="B5" s="44"/>
      <c r="C5" s="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customFormat="1" ht="13.5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5" thickBot="1" x14ac:dyDescent="0.25">
      <c r="B7" s="46" t="s">
        <v>63</v>
      </c>
      <c r="C7" s="97" t="s">
        <v>16</v>
      </c>
      <c r="D7" s="98"/>
      <c r="E7" s="99"/>
      <c r="I7" s="12"/>
    </row>
    <row r="8" spans="1:29" ht="13.5" thickBot="1" x14ac:dyDescent="0.25">
      <c r="B8" s="109" t="s">
        <v>65</v>
      </c>
      <c r="C8" s="98"/>
      <c r="D8" s="98"/>
      <c r="E8" s="98"/>
      <c r="F8" s="110"/>
      <c r="I8" s="100" t="s">
        <v>64</v>
      </c>
      <c r="J8" s="138"/>
      <c r="K8" s="139"/>
    </row>
    <row r="9" spans="1:29" ht="13.5" thickBot="1" x14ac:dyDescent="0.25">
      <c r="B9" s="133" t="s">
        <v>6</v>
      </c>
      <c r="C9" s="127" t="s">
        <v>18</v>
      </c>
      <c r="D9" s="127" t="s">
        <v>19</v>
      </c>
      <c r="E9" s="127" t="s">
        <v>20</v>
      </c>
      <c r="F9" s="127" t="s">
        <v>21</v>
      </c>
      <c r="G9" s="128" t="s">
        <v>22</v>
      </c>
      <c r="H9" s="112"/>
      <c r="I9" s="157" t="s">
        <v>23</v>
      </c>
      <c r="J9" s="81"/>
      <c r="K9" s="141" t="s">
        <v>24</v>
      </c>
      <c r="L9" s="142"/>
      <c r="N9" s="82"/>
      <c r="O9" s="83"/>
    </row>
    <row r="10" spans="1:29" ht="13.5" thickBot="1" x14ac:dyDescent="0.25">
      <c r="B10" s="134" t="s">
        <v>71</v>
      </c>
      <c r="C10" s="129">
        <v>1</v>
      </c>
      <c r="D10" s="125">
        <v>25</v>
      </c>
      <c r="E10" s="124">
        <f t="shared" ref="E10:F14" si="0">C10^2</f>
        <v>1</v>
      </c>
      <c r="F10" s="124">
        <f t="shared" si="0"/>
        <v>625</v>
      </c>
      <c r="G10" s="126">
        <f>C10*D10</f>
        <v>25</v>
      </c>
      <c r="H10" s="116"/>
      <c r="I10" s="158">
        <f>C10*$L$12+$L$11</f>
        <v>20</v>
      </c>
      <c r="J10" s="8"/>
      <c r="K10" s="143" t="s">
        <v>25</v>
      </c>
      <c r="L10" s="144">
        <f>COUNT(C10:C14)</f>
        <v>5</v>
      </c>
      <c r="M10" s="145" t="s">
        <v>26</v>
      </c>
      <c r="N10" s="146"/>
      <c r="O10" s="92"/>
    </row>
    <row r="11" spans="1:29" ht="13.5" thickBot="1" x14ac:dyDescent="0.25">
      <c r="B11" s="134" t="s">
        <v>72</v>
      </c>
      <c r="C11" s="130">
        <v>2</v>
      </c>
      <c r="D11" s="114">
        <v>14</v>
      </c>
      <c r="E11" s="113">
        <f t="shared" si="0"/>
        <v>4</v>
      </c>
      <c r="F11" s="113">
        <f t="shared" si="0"/>
        <v>196</v>
      </c>
      <c r="G11" s="115">
        <f>C11*D11</f>
        <v>28</v>
      </c>
      <c r="H11" s="116"/>
      <c r="I11" s="117">
        <f>C11*$L$12+$L$11</f>
        <v>22.900000000000002</v>
      </c>
      <c r="J11" s="8"/>
      <c r="K11" s="143" t="s">
        <v>27</v>
      </c>
      <c r="L11" s="144">
        <f>M11/O11</f>
        <v>17.100000000000001</v>
      </c>
      <c r="M11" s="137">
        <f>(E15*D15 - C15*G15)</f>
        <v>855</v>
      </c>
      <c r="N11" s="147" t="s">
        <v>28</v>
      </c>
      <c r="O11" s="93">
        <f>L10*E15 - C15^2</f>
        <v>50</v>
      </c>
    </row>
    <row r="12" spans="1:29" ht="13.5" thickBot="1" x14ac:dyDescent="0.25">
      <c r="B12" s="134" t="s">
        <v>73</v>
      </c>
      <c r="C12" s="131">
        <v>3</v>
      </c>
      <c r="D12" s="114">
        <v>30</v>
      </c>
      <c r="E12" s="113">
        <f t="shared" si="0"/>
        <v>9</v>
      </c>
      <c r="F12" s="113">
        <f t="shared" si="0"/>
        <v>900</v>
      </c>
      <c r="G12" s="115">
        <f>C12*D12</f>
        <v>90</v>
      </c>
      <c r="H12" s="116"/>
      <c r="I12" s="117">
        <f>C12*$L$12+$L$11</f>
        <v>25.8</v>
      </c>
      <c r="J12" s="8"/>
      <c r="K12" s="143" t="s">
        <v>29</v>
      </c>
      <c r="L12" s="144">
        <f>M12/O12</f>
        <v>2.9</v>
      </c>
      <c r="M12" s="137">
        <f>L10*G15 - C15*D15</f>
        <v>145</v>
      </c>
      <c r="N12" s="147" t="s">
        <v>28</v>
      </c>
      <c r="O12" s="93">
        <f>O11</f>
        <v>50</v>
      </c>
    </row>
    <row r="13" spans="1:29" ht="13.5" thickBot="1" x14ac:dyDescent="0.25">
      <c r="B13" s="134" t="s">
        <v>74</v>
      </c>
      <c r="C13" s="130">
        <v>4</v>
      </c>
      <c r="D13" s="114">
        <v>27</v>
      </c>
      <c r="E13" s="113">
        <f t="shared" si="0"/>
        <v>16</v>
      </c>
      <c r="F13" s="113">
        <f t="shared" si="0"/>
        <v>729</v>
      </c>
      <c r="G13" s="115">
        <f>C13*D13</f>
        <v>108</v>
      </c>
      <c r="H13" s="116"/>
      <c r="I13" s="117">
        <f>C13*$L$12+$L$11</f>
        <v>28.700000000000003</v>
      </c>
      <c r="J13" s="8"/>
      <c r="K13" s="101"/>
      <c r="L13" s="3"/>
    </row>
    <row r="14" spans="1:29" ht="13.5" thickBot="1" x14ac:dyDescent="0.25">
      <c r="B14" s="134" t="s">
        <v>75</v>
      </c>
      <c r="C14" s="132">
        <v>5</v>
      </c>
      <c r="D14" s="120">
        <v>33</v>
      </c>
      <c r="E14" s="119">
        <f t="shared" si="0"/>
        <v>25</v>
      </c>
      <c r="F14" s="119">
        <f t="shared" si="0"/>
        <v>1089</v>
      </c>
      <c r="G14" s="121">
        <f>C14*D14</f>
        <v>165</v>
      </c>
      <c r="H14" s="116"/>
      <c r="I14" s="156">
        <f>C14*$L$12+$L$11</f>
        <v>31.6</v>
      </c>
      <c r="J14" s="9"/>
      <c r="K14" s="143" t="s">
        <v>30</v>
      </c>
      <c r="L14" s="144">
        <f>AVERAGE(C10:C14)</f>
        <v>3</v>
      </c>
    </row>
    <row r="15" spans="1:29" ht="13.5" thickBot="1" x14ac:dyDescent="0.25">
      <c r="B15" s="135" t="s">
        <v>31</v>
      </c>
      <c r="C15" s="122">
        <f>SUM(C10:C14)</f>
        <v>15</v>
      </c>
      <c r="D15" s="122">
        <f>SUM(D10:D14)</f>
        <v>129</v>
      </c>
      <c r="E15" s="122">
        <f>SUM(E10:E14)</f>
        <v>55</v>
      </c>
      <c r="F15" s="122">
        <f>SUM(F10:F14)</f>
        <v>3539</v>
      </c>
      <c r="G15" s="123">
        <f>SUM(G10:G14)</f>
        <v>416</v>
      </c>
      <c r="H15" s="118"/>
      <c r="I15" s="157">
        <f>SUM(I10:I14)</f>
        <v>129</v>
      </c>
      <c r="J15" s="81"/>
      <c r="K15" s="143" t="s">
        <v>32</v>
      </c>
      <c r="L15" s="144">
        <f>AVERAGE(D10:D14)</f>
        <v>25.8</v>
      </c>
    </row>
    <row r="16" spans="1:29" ht="13.5" thickBot="1" x14ac:dyDescent="0.25">
      <c r="B16" s="148"/>
      <c r="C16" s="149"/>
      <c r="D16" s="149"/>
      <c r="E16" s="149"/>
      <c r="F16" s="149"/>
      <c r="G16" s="149"/>
      <c r="H16" s="150"/>
      <c r="I16" s="149"/>
      <c r="J16" s="151"/>
      <c r="K16" s="152"/>
      <c r="L16" s="9"/>
    </row>
    <row r="17" spans="2:15" ht="13.5" thickBot="1" x14ac:dyDescent="0.25">
      <c r="B17" s="153" t="s">
        <v>33</v>
      </c>
      <c r="C17" s="4"/>
      <c r="D17" s="6"/>
      <c r="E17" s="103"/>
      <c r="F17" s="6"/>
      <c r="G17" s="6"/>
      <c r="H17" s="6"/>
      <c r="I17" s="4"/>
      <c r="J17" s="4"/>
      <c r="K17" s="85"/>
    </row>
    <row r="18" spans="2:15" ht="13.5" thickBot="1" x14ac:dyDescent="0.25">
      <c r="B18" s="136" t="s">
        <v>76</v>
      </c>
      <c r="C18" s="76">
        <v>7</v>
      </c>
      <c r="D18" s="4"/>
      <c r="E18" s="102"/>
      <c r="F18" s="6"/>
      <c r="G18" s="6"/>
      <c r="H18" s="6"/>
      <c r="I18" s="143">
        <f>C18*$L$12+$L$11</f>
        <v>37.400000000000006</v>
      </c>
      <c r="J18" s="4"/>
    </row>
    <row r="19" spans="2:15" ht="13.5" thickBot="1" x14ac:dyDescent="0.25">
      <c r="B19" s="136" t="s">
        <v>77</v>
      </c>
      <c r="C19" s="154">
        <v>8</v>
      </c>
      <c r="D19" s="4"/>
      <c r="E19" s="102"/>
      <c r="F19" s="6"/>
      <c r="G19" s="6"/>
      <c r="H19" s="6"/>
      <c r="I19" s="143">
        <f>C19*$L$12+$L$11</f>
        <v>40.299999999999997</v>
      </c>
      <c r="J19" s="4"/>
    </row>
    <row r="20" spans="2:15" ht="13.5" thickBot="1" x14ac:dyDescent="0.25">
      <c r="B20" s="136" t="s">
        <v>78</v>
      </c>
      <c r="C20" s="140">
        <v>9</v>
      </c>
      <c r="D20" s="4"/>
      <c r="E20" s="102"/>
      <c r="F20" s="104"/>
      <c r="G20" s="105"/>
      <c r="H20" s="105"/>
      <c r="I20" s="143">
        <f>C20*$L$12+$L$11</f>
        <v>43.2</v>
      </c>
      <c r="J20" s="4"/>
    </row>
    <row r="21" spans="2:15" ht="13.5" thickBot="1" x14ac:dyDescent="0.25">
      <c r="C21" s="86"/>
      <c r="D21" s="87"/>
      <c r="E21" s="7"/>
    </row>
    <row r="22" spans="2:15" ht="13.5" thickBot="1" x14ac:dyDescent="0.25">
      <c r="B22" s="109" t="s">
        <v>34</v>
      </c>
      <c r="C22" s="98"/>
      <c r="D22" s="98"/>
      <c r="E22" s="98"/>
      <c r="F22" s="110"/>
      <c r="I22" s="100" t="s">
        <v>17</v>
      </c>
      <c r="J22" s="138"/>
      <c r="K22" s="139"/>
    </row>
    <row r="23" spans="2:15" ht="13.5" thickBot="1" x14ac:dyDescent="0.25">
      <c r="B23" s="133" t="s">
        <v>6</v>
      </c>
      <c r="C23" s="127" t="s">
        <v>35</v>
      </c>
      <c r="D23" s="127" t="s">
        <v>19</v>
      </c>
      <c r="E23" s="127" t="s">
        <v>36</v>
      </c>
      <c r="F23" s="127" t="s">
        <v>21</v>
      </c>
      <c r="G23" s="128" t="s">
        <v>22</v>
      </c>
      <c r="H23" s="112"/>
      <c r="I23" s="157" t="s">
        <v>23</v>
      </c>
      <c r="J23" s="81"/>
      <c r="K23" s="141" t="s">
        <v>24</v>
      </c>
      <c r="L23" s="142"/>
      <c r="N23" s="82"/>
      <c r="O23" s="83"/>
    </row>
    <row r="24" spans="2:15" ht="13.5" thickBot="1" x14ac:dyDescent="0.25">
      <c r="B24" s="134" t="str">
        <f>B10</f>
        <v>II / 22</v>
      </c>
      <c r="C24" s="129">
        <f>C10-$L$14</f>
        <v>-2</v>
      </c>
      <c r="D24" s="125">
        <f>D10</f>
        <v>25</v>
      </c>
      <c r="E24" s="124">
        <f t="shared" ref="E24:F28" si="1">C24^2</f>
        <v>4</v>
      </c>
      <c r="F24" s="124">
        <f t="shared" si="1"/>
        <v>625</v>
      </c>
      <c r="G24" s="126">
        <f>C24*D24</f>
        <v>-50</v>
      </c>
      <c r="H24" s="116"/>
      <c r="I24" s="158">
        <f>C24*$L$26+$L$25</f>
        <v>20</v>
      </c>
      <c r="J24" s="8"/>
      <c r="K24" s="143" t="s">
        <v>25</v>
      </c>
      <c r="L24" s="144">
        <f>COUNT(C24:C28)</f>
        <v>5</v>
      </c>
      <c r="M24" s="145" t="s">
        <v>26</v>
      </c>
      <c r="N24" s="146"/>
      <c r="O24" s="92"/>
    </row>
    <row r="25" spans="2:15" ht="13.5" thickBot="1" x14ac:dyDescent="0.25">
      <c r="B25" s="134" t="str">
        <f>B11</f>
        <v>I / 23</v>
      </c>
      <c r="C25" s="130">
        <f>C11-$L$14</f>
        <v>-1</v>
      </c>
      <c r="D25" s="114">
        <f>D11</f>
        <v>14</v>
      </c>
      <c r="E25" s="113">
        <f t="shared" si="1"/>
        <v>1</v>
      </c>
      <c r="F25" s="113">
        <f t="shared" si="1"/>
        <v>196</v>
      </c>
      <c r="G25" s="115">
        <f>C25*D25</f>
        <v>-14</v>
      </c>
      <c r="H25" s="116"/>
      <c r="I25" s="117">
        <f>C25*$L$26+$L$25</f>
        <v>22.900000000000002</v>
      </c>
      <c r="J25" s="8"/>
      <c r="K25" s="143" t="s">
        <v>27</v>
      </c>
      <c r="L25" s="144">
        <f>M25/O25</f>
        <v>25.8</v>
      </c>
      <c r="M25" s="137">
        <f>(E29*D29 - C29*G29)</f>
        <v>1290</v>
      </c>
      <c r="N25" s="147" t="s">
        <v>28</v>
      </c>
      <c r="O25" s="93">
        <f>L24*E29 - C29^2</f>
        <v>50</v>
      </c>
    </row>
    <row r="26" spans="2:15" ht="13.5" thickBot="1" x14ac:dyDescent="0.25">
      <c r="B26" s="134" t="str">
        <f>B12</f>
        <v>II / 23</v>
      </c>
      <c r="C26" s="131">
        <f>C12-$L$14</f>
        <v>0</v>
      </c>
      <c r="D26" s="114">
        <f>D12</f>
        <v>30</v>
      </c>
      <c r="E26" s="113">
        <f t="shared" si="1"/>
        <v>0</v>
      </c>
      <c r="F26" s="113">
        <f t="shared" si="1"/>
        <v>900</v>
      </c>
      <c r="G26" s="115">
        <f>C26*D26</f>
        <v>0</v>
      </c>
      <c r="H26" s="116"/>
      <c r="I26" s="117">
        <f>C26*$L$26+$L$25</f>
        <v>25.8</v>
      </c>
      <c r="J26" s="8"/>
      <c r="K26" s="143" t="s">
        <v>29</v>
      </c>
      <c r="L26" s="144">
        <f>M26/O26</f>
        <v>2.9</v>
      </c>
      <c r="M26" s="137">
        <f>L24*G29 - C29*D29</f>
        <v>145</v>
      </c>
      <c r="N26" s="147" t="s">
        <v>28</v>
      </c>
      <c r="O26" s="93">
        <f>O25</f>
        <v>50</v>
      </c>
    </row>
    <row r="27" spans="2:15" ht="13.5" thickBot="1" x14ac:dyDescent="0.25">
      <c r="B27" s="134" t="str">
        <f>B13</f>
        <v>I / 24</v>
      </c>
      <c r="C27" s="130">
        <f>C13-$L$14</f>
        <v>1</v>
      </c>
      <c r="D27" s="114">
        <f>D13</f>
        <v>27</v>
      </c>
      <c r="E27" s="113">
        <f t="shared" si="1"/>
        <v>1</v>
      </c>
      <c r="F27" s="113">
        <f t="shared" si="1"/>
        <v>729</v>
      </c>
      <c r="G27" s="115">
        <f>C27*D27</f>
        <v>27</v>
      </c>
      <c r="H27" s="116"/>
      <c r="I27" s="117">
        <f>C27*$L$26+$L$25</f>
        <v>28.7</v>
      </c>
      <c r="J27" s="8"/>
      <c r="K27" s="101"/>
      <c r="L27" s="3"/>
    </row>
    <row r="28" spans="2:15" ht="13.5" thickBot="1" x14ac:dyDescent="0.25">
      <c r="B28" s="134" t="str">
        <f>B14</f>
        <v>II / 24</v>
      </c>
      <c r="C28" s="132">
        <f>C14-$L$14</f>
        <v>2</v>
      </c>
      <c r="D28" s="120">
        <f>D14</f>
        <v>33</v>
      </c>
      <c r="E28" s="119">
        <f t="shared" si="1"/>
        <v>4</v>
      </c>
      <c r="F28" s="119">
        <f t="shared" si="1"/>
        <v>1089</v>
      </c>
      <c r="G28" s="121">
        <f>C28*D28</f>
        <v>66</v>
      </c>
      <c r="H28" s="116"/>
      <c r="I28" s="156">
        <f>C28*$L$26+$L$25</f>
        <v>31.6</v>
      </c>
      <c r="J28" s="9"/>
      <c r="K28" s="143" t="s">
        <v>30</v>
      </c>
      <c r="L28" s="144">
        <f>AVERAGE(C24:C28)</f>
        <v>0</v>
      </c>
    </row>
    <row r="29" spans="2:15" ht="13.5" thickBot="1" x14ac:dyDescent="0.25">
      <c r="B29" s="135" t="s">
        <v>31</v>
      </c>
      <c r="C29" s="122">
        <f>SUM(C24:C28)</f>
        <v>0</v>
      </c>
      <c r="D29" s="122">
        <f>SUM(D24:D28)</f>
        <v>129</v>
      </c>
      <c r="E29" s="122">
        <f>SUM(E24:E28)</f>
        <v>10</v>
      </c>
      <c r="F29" s="122">
        <f>SUM(F24:F28)</f>
        <v>3539</v>
      </c>
      <c r="G29" s="123">
        <f>SUM(G24:G28)</f>
        <v>29</v>
      </c>
      <c r="H29" s="118"/>
      <c r="I29" s="157">
        <f>SUM(I24:I28)</f>
        <v>129</v>
      </c>
      <c r="J29" s="81"/>
      <c r="K29" s="143" t="s">
        <v>32</v>
      </c>
      <c r="L29" s="144">
        <f>AVERAGE(D24:D28)</f>
        <v>25.8</v>
      </c>
    </row>
    <row r="30" spans="2:15" ht="13.5" thickBot="1" x14ac:dyDescent="0.25">
      <c r="C30" s="81"/>
      <c r="E30" s="88"/>
      <c r="I30" s="81"/>
      <c r="J30" s="81"/>
    </row>
    <row r="31" spans="2:15" ht="13.5" thickBot="1" x14ac:dyDescent="0.25">
      <c r="B31" s="153" t="s">
        <v>33</v>
      </c>
      <c r="C31" s="4"/>
      <c r="D31" s="6"/>
      <c r="E31" s="103"/>
      <c r="F31" s="6"/>
      <c r="G31" s="6"/>
      <c r="H31" s="6"/>
      <c r="I31" s="4"/>
      <c r="J31" s="4"/>
    </row>
    <row r="32" spans="2:15" ht="13.5" thickBot="1" x14ac:dyDescent="0.25">
      <c r="B32" s="136" t="str">
        <f>B18</f>
        <v>I / 25</v>
      </c>
      <c r="C32" s="76">
        <f>C28+1</f>
        <v>3</v>
      </c>
      <c r="D32" s="4"/>
      <c r="E32" s="102"/>
      <c r="F32" s="6"/>
      <c r="G32" s="6"/>
      <c r="H32" s="6"/>
      <c r="I32" s="143">
        <f>C32*$L$26+$L$25</f>
        <v>34.5</v>
      </c>
      <c r="J32" s="8"/>
    </row>
    <row r="33" spans="2:14" ht="13.5" thickBot="1" x14ac:dyDescent="0.25">
      <c r="B33" s="136" t="str">
        <f>B19</f>
        <v>II / 25</v>
      </c>
      <c r="C33" s="154">
        <f>C32+1</f>
        <v>4</v>
      </c>
      <c r="D33" s="4"/>
      <c r="E33" s="102"/>
      <c r="F33" s="6"/>
      <c r="G33" s="6"/>
      <c r="H33" s="6"/>
      <c r="I33" s="143">
        <f>C33*$L$26+$L$25</f>
        <v>37.4</v>
      </c>
      <c r="J33" s="8"/>
    </row>
    <row r="34" spans="2:14" ht="13.5" thickBot="1" x14ac:dyDescent="0.25">
      <c r="B34" s="136" t="str">
        <f>B20</f>
        <v>I / 26</v>
      </c>
      <c r="C34" s="140">
        <f>C33+1</f>
        <v>5</v>
      </c>
      <c r="D34" s="4"/>
      <c r="E34" s="102"/>
      <c r="F34" s="104"/>
      <c r="G34" s="105"/>
      <c r="H34" s="105"/>
      <c r="I34" s="143">
        <f>C34*$L$26+$L$25</f>
        <v>40.299999999999997</v>
      </c>
      <c r="J34" s="8"/>
    </row>
    <row r="35" spans="2:14" x14ac:dyDescent="0.2">
      <c r="C35" s="83"/>
      <c r="D35" s="4"/>
      <c r="E35" s="84"/>
    </row>
    <row r="36" spans="2:14" x14ac:dyDescent="0.2">
      <c r="C36" s="7"/>
      <c r="D36" s="87"/>
      <c r="E36" s="84"/>
    </row>
    <row r="42" spans="2:14" x14ac:dyDescent="0.2">
      <c r="N42" s="80"/>
    </row>
    <row r="43" spans="2:14" x14ac:dyDescent="0.2">
      <c r="N43" s="80"/>
    </row>
    <row r="44" spans="2:14" x14ac:dyDescent="0.2">
      <c r="N44" s="80"/>
    </row>
    <row r="45" spans="2:14" x14ac:dyDescent="0.2">
      <c r="N45" s="80"/>
    </row>
    <row r="46" spans="2:14" x14ac:dyDescent="0.2">
      <c r="N46" s="80"/>
    </row>
    <row r="47" spans="2:14" x14ac:dyDescent="0.2">
      <c r="N47" s="80"/>
    </row>
    <row r="48" spans="2:14" x14ac:dyDescent="0.2">
      <c r="N48" s="80"/>
    </row>
    <row r="49" spans="14:14" x14ac:dyDescent="0.2">
      <c r="N49" s="80"/>
    </row>
  </sheetData>
  <phoneticPr fontId="0" type="noConversion"/>
  <hyperlinks>
    <hyperlink ref="B4" location="LS_J!A1" display="Übersicht"/>
    <hyperlink ref="C4" location="'Ü 4-8'!A1" display="Ü 4-8"/>
    <hyperlink ref="A4" location="'Ü 4-5 - M 4-6'!A1" display="Ü 4-5 - M 4-6"/>
  </hyperlinks>
  <pageMargins left="0.59" right="0.78740157480314965" top="0.55000000000000004" bottom="0.6692913385826772" header="0.51181102362204722" footer="0.39370078740157483"/>
  <pageSetup paperSize="9" scale="77" orientation="portrait" r:id="rId1"/>
  <headerFooter alignWithMargins="0">
    <oddFooter>&amp;LPS: &amp;F; &amp;A&amp;CSeite &amp;P (von &amp;N)&amp;R&amp;D; &amp;T</oddFooter>
  </headerFooter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>
      <selection activeCell="C4" sqref="C4"/>
    </sheetView>
  </sheetViews>
  <sheetFormatPr baseColWidth="10" defaultColWidth="11.42578125" defaultRowHeight="12.75" x14ac:dyDescent="0.2"/>
  <cols>
    <col min="1" max="1" width="11.42578125" style="2"/>
    <col min="2" max="2" width="15.28515625" style="2" customWidth="1"/>
    <col min="3" max="3" width="11.7109375" style="2" customWidth="1"/>
    <col min="4" max="4" width="6.28515625" style="2" customWidth="1"/>
    <col min="5" max="5" width="5" style="2" customWidth="1"/>
    <col min="6" max="6" width="8" style="2" customWidth="1"/>
    <col min="7" max="7" width="7.5703125" style="2" customWidth="1"/>
    <col min="8" max="8" width="5.42578125" style="2" customWidth="1"/>
    <col min="9" max="9" width="7.5703125" style="2" customWidth="1"/>
    <col min="10" max="10" width="6.7109375" style="2" customWidth="1"/>
    <col min="11" max="11" width="6.85546875" style="2" customWidth="1"/>
    <col min="12" max="12" width="4.85546875" style="2" customWidth="1"/>
    <col min="13" max="13" width="5.7109375" style="2" customWidth="1"/>
    <col min="14" max="14" width="9.5703125" style="2" customWidth="1"/>
    <col min="15" max="15" width="6.42578125" style="2" customWidth="1"/>
    <col min="16" max="16" width="7" style="2" customWidth="1"/>
    <col min="17" max="251" width="12.5703125" style="2" customWidth="1"/>
    <col min="252" max="16384" width="11.42578125" style="2"/>
  </cols>
  <sheetData>
    <row r="1" spans="1:29" s="13" customFormat="1" x14ac:dyDescent="0.2">
      <c r="A1" s="13" t="s">
        <v>87</v>
      </c>
    </row>
    <row r="2" spans="1:29" s="13" customFormat="1" x14ac:dyDescent="0.2"/>
    <row r="3" spans="1:29" customFormat="1" ht="13.5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5" thickBot="1" x14ac:dyDescent="0.25">
      <c r="A4" s="34" t="s">
        <v>63</v>
      </c>
      <c r="B4" s="34" t="s">
        <v>88</v>
      </c>
      <c r="C4" s="34" t="s">
        <v>86</v>
      </c>
    </row>
    <row r="5" spans="1:29" customFormat="1" x14ac:dyDescent="0.2">
      <c r="A5" s="10"/>
      <c r="B5" s="44"/>
      <c r="C5" s="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customFormat="1" ht="13.5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3.5" thickBot="1" x14ac:dyDescent="0.25">
      <c r="B7" s="46" t="s">
        <v>85</v>
      </c>
      <c r="F7"/>
    </row>
    <row r="8" spans="1:29" ht="13.5" thickBot="1" x14ac:dyDescent="0.25">
      <c r="B8" s="94" t="s">
        <v>79</v>
      </c>
      <c r="C8" s="95"/>
      <c r="D8" s="95"/>
      <c r="E8" s="95"/>
      <c r="F8" s="160"/>
      <c r="G8" s="95"/>
      <c r="H8" s="96"/>
      <c r="I8" s="80"/>
      <c r="J8" s="80"/>
      <c r="K8" s="80"/>
      <c r="L8" s="80"/>
      <c r="M8" s="80"/>
      <c r="N8" s="80"/>
      <c r="O8" s="80"/>
    </row>
    <row r="9" spans="1:29" ht="13.5" thickBot="1" x14ac:dyDescent="0.25">
      <c r="B9" s="178" t="s">
        <v>6</v>
      </c>
      <c r="C9" s="179" t="s">
        <v>18</v>
      </c>
      <c r="D9" s="179" t="s">
        <v>38</v>
      </c>
      <c r="E9" s="179" t="s">
        <v>20</v>
      </c>
      <c r="F9" s="179" t="s">
        <v>39</v>
      </c>
      <c r="G9" s="180" t="s">
        <v>68</v>
      </c>
      <c r="H9" s="5"/>
      <c r="I9" s="141" t="s">
        <v>24</v>
      </c>
      <c r="J9" s="142"/>
      <c r="K9" s="80"/>
      <c r="L9" s="82"/>
      <c r="M9" s="83"/>
      <c r="N9" s="80"/>
      <c r="O9" s="80"/>
    </row>
    <row r="10" spans="1:29" ht="13.5" thickBot="1" x14ac:dyDescent="0.25">
      <c r="B10" s="181">
        <v>19</v>
      </c>
      <c r="C10" s="168">
        <v>1</v>
      </c>
      <c r="D10" s="169">
        <v>410</v>
      </c>
      <c r="E10" s="170">
        <f>C10^2</f>
        <v>1</v>
      </c>
      <c r="F10" s="171">
        <f>C10*D10</f>
        <v>410</v>
      </c>
      <c r="G10" s="172">
        <f>$J$11+$J$12*C10</f>
        <v>409.59999999999997</v>
      </c>
      <c r="H10" s="80"/>
      <c r="I10" s="143" t="s">
        <v>25</v>
      </c>
      <c r="J10" s="144">
        <f>COUNT(C10:C14)</f>
        <v>5</v>
      </c>
      <c r="K10" s="145" t="s">
        <v>26</v>
      </c>
      <c r="L10" s="146"/>
      <c r="M10" s="92"/>
      <c r="N10" s="80"/>
      <c r="O10" s="80"/>
    </row>
    <row r="11" spans="1:29" ht="13.5" thickBot="1" x14ac:dyDescent="0.25">
      <c r="B11" s="181">
        <v>20</v>
      </c>
      <c r="C11" s="167">
        <v>2</v>
      </c>
      <c r="D11" s="161">
        <v>412</v>
      </c>
      <c r="E11" s="106">
        <f>C11^2</f>
        <v>4</v>
      </c>
      <c r="F11" s="107">
        <f>C11*D11</f>
        <v>824</v>
      </c>
      <c r="G11" s="111">
        <f>$J$11+$J$12*C11</f>
        <v>412.79999999999995</v>
      </c>
      <c r="H11" s="80"/>
      <c r="I11" s="143" t="s">
        <v>27</v>
      </c>
      <c r="J11" s="144">
        <f>K11/M11</f>
        <v>406.4</v>
      </c>
      <c r="K11" s="137">
        <f>(E15*D15 - C15*F15)</f>
        <v>20320</v>
      </c>
      <c r="L11" s="147" t="s">
        <v>28</v>
      </c>
      <c r="M11" s="93">
        <f>J10*E15 - C15^2</f>
        <v>50</v>
      </c>
      <c r="N11" s="80"/>
      <c r="O11" s="80"/>
    </row>
    <row r="12" spans="1:29" ht="13.5" thickBot="1" x14ac:dyDescent="0.25">
      <c r="B12" s="181">
        <v>21</v>
      </c>
      <c r="C12" s="108">
        <v>3</v>
      </c>
      <c r="D12" s="161">
        <v>416</v>
      </c>
      <c r="E12" s="106">
        <f>C12^2</f>
        <v>9</v>
      </c>
      <c r="F12" s="107">
        <f>C12*D12</f>
        <v>1248</v>
      </c>
      <c r="G12" s="111">
        <f>$J$11+$J$12*C12</f>
        <v>416</v>
      </c>
      <c r="H12" s="80"/>
      <c r="I12" s="143" t="s">
        <v>29</v>
      </c>
      <c r="J12" s="144">
        <f>K12/M12</f>
        <v>3.2</v>
      </c>
      <c r="K12" s="137">
        <f>J10*F15 - C15*D15</f>
        <v>160</v>
      </c>
      <c r="L12" s="147" t="s">
        <v>28</v>
      </c>
      <c r="M12" s="93">
        <f>M11</f>
        <v>50</v>
      </c>
      <c r="N12" s="80"/>
      <c r="O12" s="80"/>
    </row>
    <row r="13" spans="1:29" ht="13.5" thickBot="1" x14ac:dyDescent="0.25">
      <c r="B13" s="181">
        <v>22</v>
      </c>
      <c r="C13" s="167">
        <v>4</v>
      </c>
      <c r="D13" s="161">
        <v>420</v>
      </c>
      <c r="E13" s="106">
        <f>C13^2</f>
        <v>16</v>
      </c>
      <c r="F13" s="107">
        <f>C13*D13</f>
        <v>1680</v>
      </c>
      <c r="G13" s="111">
        <f>$J$11+$J$12*C13</f>
        <v>419.2</v>
      </c>
      <c r="H13" s="80"/>
      <c r="I13" s="101"/>
      <c r="J13" s="3"/>
      <c r="K13" s="80"/>
      <c r="L13" s="8"/>
      <c r="M13" s="80"/>
      <c r="N13" s="80"/>
      <c r="O13" s="80"/>
    </row>
    <row r="14" spans="1:29" ht="13.5" thickBot="1" x14ac:dyDescent="0.25">
      <c r="B14" s="181">
        <v>23</v>
      </c>
      <c r="C14" s="173">
        <v>5</v>
      </c>
      <c r="D14" s="174">
        <v>422</v>
      </c>
      <c r="E14" s="175">
        <f>C14^2</f>
        <v>25</v>
      </c>
      <c r="F14" s="176">
        <f>C14*D14</f>
        <v>2110</v>
      </c>
      <c r="G14" s="177">
        <f>$J$11+$J$12*C14</f>
        <v>422.4</v>
      </c>
      <c r="H14" s="80"/>
      <c r="I14" s="143" t="s">
        <v>37</v>
      </c>
      <c r="J14" s="144">
        <f>AVERAGE(C10:C14)</f>
        <v>3</v>
      </c>
      <c r="K14" s="80"/>
      <c r="L14" s="8"/>
      <c r="M14" s="80"/>
      <c r="N14" s="80"/>
      <c r="O14" s="80"/>
    </row>
    <row r="15" spans="1:29" ht="13.5" thickBot="1" x14ac:dyDescent="0.25">
      <c r="B15" s="182" t="s">
        <v>31</v>
      </c>
      <c r="C15" s="183">
        <f>SUM(C10:C14)</f>
        <v>15</v>
      </c>
      <c r="D15" s="183">
        <f>SUM(D10:D14)</f>
        <v>2080</v>
      </c>
      <c r="E15" s="183">
        <f>SUM(E10:E14)</f>
        <v>55</v>
      </c>
      <c r="F15" s="183">
        <f>SUM(F10:F14)</f>
        <v>6272</v>
      </c>
      <c r="G15" s="184">
        <f>SUM(G10:G14)</f>
        <v>2080</v>
      </c>
      <c r="H15" s="84"/>
      <c r="I15" s="143" t="s">
        <v>30</v>
      </c>
      <c r="J15" s="144">
        <f>AVERAGE(D10:D14)</f>
        <v>416</v>
      </c>
      <c r="K15" s="80"/>
      <c r="L15" s="8"/>
      <c r="M15" s="80"/>
      <c r="N15" s="80"/>
      <c r="O15" s="80"/>
    </row>
    <row r="16" spans="1:29" ht="13.5" thickBot="1" x14ac:dyDescent="0.25">
      <c r="B16" s="80"/>
      <c r="C16" s="84"/>
      <c r="D16" s="80"/>
      <c r="E16" s="88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13.5" thickBot="1" x14ac:dyDescent="0.25">
      <c r="B17" s="194" t="s">
        <v>33</v>
      </c>
      <c r="C17" s="187" t="s">
        <v>1</v>
      </c>
      <c r="D17" s="188" t="s">
        <v>40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x14ac:dyDescent="0.2">
      <c r="B18" s="185">
        <v>8</v>
      </c>
      <c r="C18" s="162">
        <v>1</v>
      </c>
      <c r="D18" s="189">
        <f>$J$11+$J$12*C18</f>
        <v>409.59999999999997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2:15" ht="13.5" thickBot="1" x14ac:dyDescent="0.25">
      <c r="B19" s="186">
        <v>9</v>
      </c>
      <c r="C19" s="166">
        <v>2</v>
      </c>
      <c r="D19" s="190">
        <f>$J$11+$J$12*C19</f>
        <v>412.79999999999995</v>
      </c>
      <c r="F19" s="159"/>
      <c r="G19" s="83"/>
      <c r="H19" s="101"/>
      <c r="I19" s="80"/>
      <c r="J19" s="80"/>
      <c r="K19" s="80"/>
      <c r="L19" s="80"/>
      <c r="M19" s="80"/>
      <c r="N19" s="80"/>
      <c r="O19" s="80"/>
    </row>
    <row r="20" spans="2:15" ht="13.5" thickBot="1" x14ac:dyDescent="0.25">
      <c r="B20" s="186" t="s">
        <v>99</v>
      </c>
      <c r="C20" s="166" t="s">
        <v>99</v>
      </c>
      <c r="D20" s="190" t="s">
        <v>99</v>
      </c>
      <c r="E20" s="84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x14ac:dyDescent="0.2">
      <c r="B21" s="185">
        <v>2005</v>
      </c>
      <c r="C21" s="162">
        <v>9</v>
      </c>
      <c r="D21" s="189">
        <f>$J$11+$J$12*C21</f>
        <v>435.2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13.5" thickBot="1" x14ac:dyDescent="0.25">
      <c r="B22" s="186">
        <v>2012</v>
      </c>
      <c r="C22" s="166">
        <v>14</v>
      </c>
      <c r="D22" s="190">
        <f>$J$11+$J$12*C22</f>
        <v>451.2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x14ac:dyDescent="0.2">
      <c r="B23" s="80"/>
      <c r="C23" s="7"/>
      <c r="D23" s="87"/>
      <c r="E23" s="7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3.5" thickBot="1" x14ac:dyDescent="0.25">
      <c r="C24" s="7"/>
      <c r="D24" s="87"/>
      <c r="E24" s="7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2:15" ht="13.5" thickBot="1" x14ac:dyDescent="0.25">
      <c r="B25" s="155" t="s">
        <v>66</v>
      </c>
      <c r="C25" s="187" t="s">
        <v>18</v>
      </c>
      <c r="D25" s="179" t="s">
        <v>38</v>
      </c>
      <c r="E25" s="179" t="s">
        <v>20</v>
      </c>
      <c r="F25" s="180" t="s">
        <v>39</v>
      </c>
      <c r="G25" s="80"/>
      <c r="H25" s="5"/>
      <c r="I25" s="141" t="s">
        <v>24</v>
      </c>
      <c r="J25" s="142"/>
      <c r="K25" s="80"/>
      <c r="L25" s="82"/>
      <c r="M25" s="83"/>
      <c r="N25" s="80"/>
      <c r="O25" s="80"/>
    </row>
    <row r="26" spans="2:15" ht="13.5" thickBot="1" x14ac:dyDescent="0.25">
      <c r="B26" s="181">
        <v>19</v>
      </c>
      <c r="C26" s="191">
        <v>-2</v>
      </c>
      <c r="D26" s="169">
        <v>410</v>
      </c>
      <c r="E26" s="170">
        <f>C26^2</f>
        <v>4</v>
      </c>
      <c r="F26" s="172">
        <f>C26*D26</f>
        <v>-820</v>
      </c>
      <c r="G26" s="80"/>
      <c r="H26" s="80"/>
      <c r="I26" s="143" t="s">
        <v>25</v>
      </c>
      <c r="J26" s="144">
        <f>COUNT(C26:C30)</f>
        <v>5</v>
      </c>
      <c r="K26" s="145" t="s">
        <v>26</v>
      </c>
      <c r="L26" s="146"/>
      <c r="M26" s="92"/>
      <c r="N26" s="80"/>
      <c r="O26" s="80"/>
    </row>
    <row r="27" spans="2:15" ht="13.5" thickBot="1" x14ac:dyDescent="0.25">
      <c r="B27" s="181">
        <v>20</v>
      </c>
      <c r="C27" s="164">
        <v>-1</v>
      </c>
      <c r="D27" s="161">
        <v>412</v>
      </c>
      <c r="E27" s="106">
        <f>C27^2</f>
        <v>1</v>
      </c>
      <c r="F27" s="111">
        <f>C27*D27</f>
        <v>-412</v>
      </c>
      <c r="G27" s="80"/>
      <c r="H27" s="80"/>
      <c r="I27" s="143" t="s">
        <v>27</v>
      </c>
      <c r="J27" s="144">
        <f>K27/M27</f>
        <v>416</v>
      </c>
      <c r="K27" s="137">
        <f>(E31*D31 - C31*F31)</f>
        <v>20800</v>
      </c>
      <c r="L27" s="147" t="s">
        <v>28</v>
      </c>
      <c r="M27" s="93">
        <f>J26*E31 - C31^2</f>
        <v>50</v>
      </c>
      <c r="N27" s="80"/>
      <c r="O27" s="80"/>
    </row>
    <row r="28" spans="2:15" ht="13.5" thickBot="1" x14ac:dyDescent="0.25">
      <c r="B28" s="181">
        <v>21</v>
      </c>
      <c r="C28" s="165">
        <v>0</v>
      </c>
      <c r="D28" s="161">
        <v>416</v>
      </c>
      <c r="E28" s="106">
        <f>C28^2</f>
        <v>0</v>
      </c>
      <c r="F28" s="111">
        <f>C28*D28</f>
        <v>0</v>
      </c>
      <c r="G28" s="80"/>
      <c r="H28" s="80"/>
      <c r="I28" s="143" t="s">
        <v>29</v>
      </c>
      <c r="J28" s="144">
        <f>K28/M28</f>
        <v>3.2</v>
      </c>
      <c r="K28" s="137">
        <f>J26*F31 - C31*D31</f>
        <v>160</v>
      </c>
      <c r="L28" s="147" t="s">
        <v>28</v>
      </c>
      <c r="M28" s="93">
        <f>M27</f>
        <v>50</v>
      </c>
      <c r="N28" s="80"/>
      <c r="O28" s="80"/>
    </row>
    <row r="29" spans="2:15" ht="13.5" thickBot="1" x14ac:dyDescent="0.25">
      <c r="B29" s="181">
        <v>22</v>
      </c>
      <c r="C29" s="164">
        <v>1</v>
      </c>
      <c r="D29" s="161">
        <v>420</v>
      </c>
      <c r="E29" s="106">
        <f>C29^2</f>
        <v>1</v>
      </c>
      <c r="F29" s="111">
        <f>C29*D29</f>
        <v>420</v>
      </c>
      <c r="G29" s="80"/>
      <c r="H29" s="80"/>
      <c r="I29" s="101"/>
      <c r="J29" s="3"/>
      <c r="K29" s="80"/>
      <c r="L29" s="8"/>
      <c r="M29" s="80"/>
      <c r="N29" s="80"/>
      <c r="O29" s="80"/>
    </row>
    <row r="30" spans="2:15" ht="13.5" thickBot="1" x14ac:dyDescent="0.25">
      <c r="B30" s="181">
        <v>23</v>
      </c>
      <c r="C30" s="192">
        <v>2</v>
      </c>
      <c r="D30" s="174">
        <v>422</v>
      </c>
      <c r="E30" s="175">
        <f>C30^2</f>
        <v>4</v>
      </c>
      <c r="F30" s="177">
        <f>C30*D30</f>
        <v>844</v>
      </c>
      <c r="G30" s="80"/>
      <c r="H30" s="80"/>
      <c r="I30" s="143" t="s">
        <v>37</v>
      </c>
      <c r="J30" s="144">
        <f>AVERAGE(C26:C30)</f>
        <v>0</v>
      </c>
      <c r="K30" s="80"/>
      <c r="L30" s="8"/>
      <c r="M30" s="80"/>
      <c r="N30" s="80"/>
      <c r="O30" s="80"/>
    </row>
    <row r="31" spans="2:15" ht="13.5" thickBot="1" x14ac:dyDescent="0.25">
      <c r="B31" s="182" t="s">
        <v>31</v>
      </c>
      <c r="C31" s="193">
        <f>SUM(C26:C30)</f>
        <v>0</v>
      </c>
      <c r="D31" s="183">
        <f>SUM(D26:D30)</f>
        <v>2080</v>
      </c>
      <c r="E31" s="183">
        <f>SUM(E26:E30)</f>
        <v>10</v>
      </c>
      <c r="F31" s="184">
        <f>SUM(F26:F30)</f>
        <v>32</v>
      </c>
      <c r="G31" s="80"/>
      <c r="H31" s="84"/>
      <c r="I31" s="143" t="s">
        <v>30</v>
      </c>
      <c r="J31" s="144">
        <f>AVERAGE(D26:D30)</f>
        <v>416</v>
      </c>
      <c r="K31" s="80"/>
      <c r="L31" s="8"/>
      <c r="M31" s="80"/>
      <c r="N31" s="80"/>
      <c r="O31" s="80"/>
    </row>
    <row r="32" spans="2:15" ht="13.5" thickBot="1" x14ac:dyDescent="0.25">
      <c r="B32" s="80"/>
      <c r="C32" s="84"/>
      <c r="D32" s="80"/>
      <c r="E32" s="88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2:15" ht="13.5" thickBot="1" x14ac:dyDescent="0.25">
      <c r="B33" s="194" t="s">
        <v>33</v>
      </c>
      <c r="C33" s="187" t="s">
        <v>1</v>
      </c>
      <c r="D33" s="188" t="s">
        <v>40</v>
      </c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2:15" x14ac:dyDescent="0.2">
      <c r="B34" s="185">
        <v>8</v>
      </c>
      <c r="C34" s="162">
        <v>-2</v>
      </c>
      <c r="D34" s="189">
        <f>$J$27+$J$28*C34</f>
        <v>409.6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spans="2:15" ht="13.5" thickBot="1" x14ac:dyDescent="0.25">
      <c r="B35" s="186">
        <v>9</v>
      </c>
      <c r="C35" s="166">
        <v>-1</v>
      </c>
      <c r="D35" s="190">
        <f>$J$27+$J$28*C35</f>
        <v>412.8</v>
      </c>
      <c r="F35" s="159"/>
      <c r="G35" s="83"/>
      <c r="H35" s="101"/>
      <c r="I35" s="80"/>
      <c r="J35" s="80"/>
      <c r="K35" s="80"/>
      <c r="L35" s="80"/>
      <c r="M35" s="80"/>
      <c r="N35" s="80"/>
      <c r="O35" s="80"/>
    </row>
    <row r="36" spans="2:15" ht="13.5" thickBot="1" x14ac:dyDescent="0.25">
      <c r="B36" s="186" t="s">
        <v>99</v>
      </c>
      <c r="C36" s="166" t="s">
        <v>99</v>
      </c>
      <c r="D36" s="190" t="s">
        <v>99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2:15" x14ac:dyDescent="0.2">
      <c r="B37" s="185">
        <v>2005</v>
      </c>
      <c r="C37" s="162">
        <v>6</v>
      </c>
      <c r="D37" s="189">
        <f>$J$27+$J$28*C37</f>
        <v>435.2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ht="13.5" thickBot="1" x14ac:dyDescent="0.25">
      <c r="B38" s="186">
        <v>2012</v>
      </c>
      <c r="C38" s="166">
        <v>11</v>
      </c>
      <c r="D38" s="190">
        <f>$J$27+$J$28*C38</f>
        <v>451.2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ht="13.5" thickBot="1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2:15" ht="13.5" thickBot="1" x14ac:dyDescent="0.25">
      <c r="B40" s="100" t="s">
        <v>41</v>
      </c>
      <c r="C40" s="195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2:15" ht="13.5" thickBot="1" x14ac:dyDescent="0.25">
      <c r="B41" s="196" t="s">
        <v>6</v>
      </c>
      <c r="C41" s="197" t="s">
        <v>7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2:15" x14ac:dyDescent="0.2">
      <c r="B42" s="198">
        <v>13</v>
      </c>
      <c r="C42" s="163">
        <v>260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2:15" x14ac:dyDescent="0.2">
      <c r="B43" s="165">
        <v>14</v>
      </c>
      <c r="C43" s="111">
        <v>288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2:15" x14ac:dyDescent="0.2">
      <c r="B44" s="165">
        <v>15</v>
      </c>
      <c r="C44" s="111">
        <v>305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</row>
    <row r="45" spans="2:15" x14ac:dyDescent="0.2">
      <c r="B45" s="165">
        <v>16</v>
      </c>
      <c r="C45" s="111">
        <v>333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  <row r="46" spans="2:15" x14ac:dyDescent="0.2">
      <c r="B46" s="165">
        <v>17</v>
      </c>
      <c r="C46" s="111">
        <v>360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2:15" x14ac:dyDescent="0.2">
      <c r="B47" s="165">
        <v>18</v>
      </c>
      <c r="C47" s="111">
        <v>380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  <row r="48" spans="2:15" x14ac:dyDescent="0.2">
      <c r="B48" s="165">
        <v>19</v>
      </c>
      <c r="C48" s="199">
        <v>410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</row>
    <row r="49" spans="2:15" x14ac:dyDescent="0.2">
      <c r="B49" s="165">
        <v>20</v>
      </c>
      <c r="C49" s="199">
        <v>412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</row>
    <row r="50" spans="2:15" x14ac:dyDescent="0.2">
      <c r="B50" s="165">
        <v>21</v>
      </c>
      <c r="C50" s="199">
        <v>416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2:15" x14ac:dyDescent="0.2">
      <c r="B51" s="165">
        <v>22</v>
      </c>
      <c r="C51" s="199">
        <v>420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2:15" ht="13.5" thickBot="1" x14ac:dyDescent="0.25">
      <c r="B52" s="200">
        <v>23</v>
      </c>
      <c r="C52" s="201">
        <v>422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2:15" x14ac:dyDescent="0.2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2:15" x14ac:dyDescent="0.2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2:15" x14ac:dyDescent="0.2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pans="2:15" x14ac:dyDescent="0.2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2:15" x14ac:dyDescent="0.2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pans="2:15" x14ac:dyDescent="0.2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2:15" x14ac:dyDescent="0.2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pans="2:15" x14ac:dyDescent="0.2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pans="2:15" x14ac:dyDescent="0.2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2" spans="2:15" x14ac:dyDescent="0.2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pans="2:15" x14ac:dyDescent="0.2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2:15" x14ac:dyDescent="0.2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2:15" x14ac:dyDescent="0.2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2:15" x14ac:dyDescent="0.2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2:15" x14ac:dyDescent="0.2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2:15" x14ac:dyDescent="0.2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2:15" x14ac:dyDescent="0.2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2:15" x14ac:dyDescent="0.2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2:15" x14ac:dyDescent="0.2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pans="2:15" x14ac:dyDescent="0.2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</sheetData>
  <phoneticPr fontId="0" type="noConversion"/>
  <hyperlinks>
    <hyperlink ref="B4" location="LS_J!A1" display="Übersicht"/>
    <hyperlink ref="C4" location="'Ü 4-9'!A1" display="Ü 4-9"/>
    <hyperlink ref="A4" location="'Ü 4-7'!A1" display="Ü 4-7"/>
  </hyperlinks>
  <pageMargins left="0.66" right="0.64" top="0.8" bottom="0.67" header="0.4921259845" footer="0.4"/>
  <pageSetup paperSize="9" scale="72" orientation="portrait" r:id="rId1"/>
  <headerFooter alignWithMargins="0">
    <oddFooter>&amp;LPS: &amp;F; &amp;A&amp;CSeite &amp;P (von &amp;N)&amp;R&amp;D;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showGridLines="0" tabSelected="1" zoomScaleNormal="100" workbookViewId="0">
      <selection activeCell="E6" sqref="E6"/>
    </sheetView>
  </sheetViews>
  <sheetFormatPr baseColWidth="10" defaultColWidth="12.5703125" defaultRowHeight="15.75" x14ac:dyDescent="0.25"/>
  <cols>
    <col min="1" max="1" width="12.5703125" style="1"/>
    <col min="2" max="2" width="10" style="1" customWidth="1"/>
    <col min="3" max="3" width="6.5703125" style="1" bestFit="1" customWidth="1"/>
    <col min="4" max="4" width="7.42578125" style="1" customWidth="1"/>
    <col min="5" max="5" width="12.28515625" style="1" customWidth="1"/>
    <col min="6" max="6" width="13.5703125" style="1" customWidth="1"/>
    <col min="7" max="9" width="7.7109375" style="1" customWidth="1"/>
    <col min="10" max="10" width="12.5703125" style="1" customWidth="1"/>
    <col min="11" max="11" width="23" style="1" customWidth="1"/>
    <col min="12" max="12" width="8.28515625" style="1" customWidth="1"/>
    <col min="13" max="16384" width="12.5703125" style="1"/>
  </cols>
  <sheetData>
    <row r="1" spans="1:29" s="13" customFormat="1" ht="12.75" x14ac:dyDescent="0.2">
      <c r="A1" s="13" t="s">
        <v>87</v>
      </c>
    </row>
    <row r="2" spans="1:29" s="13" customFormat="1" ht="12.75" x14ac:dyDescent="0.2"/>
    <row r="3" spans="1:29" customFormat="1" ht="13.5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s="10" customFormat="1" ht="13.5" thickBot="1" x14ac:dyDescent="0.25">
      <c r="A4" s="34" t="s">
        <v>85</v>
      </c>
      <c r="B4" s="34" t="s">
        <v>88</v>
      </c>
      <c r="C4" s="202"/>
    </row>
    <row r="5" spans="1:29" customFormat="1" ht="12.75" x14ac:dyDescent="0.2">
      <c r="A5" s="10"/>
      <c r="B5" s="44"/>
      <c r="C5" s="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customFormat="1" ht="13.5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6.5" thickBot="1" x14ac:dyDescent="0.3">
      <c r="B7" s="46" t="s">
        <v>67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</row>
    <row r="8" spans="1:29" ht="16.5" thickBot="1" x14ac:dyDescent="0.3">
      <c r="B8" s="204" t="s">
        <v>100</v>
      </c>
      <c r="C8" s="205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</row>
    <row r="9" spans="1:29" x14ac:dyDescent="0.25">
      <c r="M9" s="203"/>
      <c r="N9" s="203"/>
      <c r="O9" s="203"/>
    </row>
    <row r="10" spans="1:29" x14ac:dyDescent="0.25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</row>
    <row r="11" spans="1:29" x14ac:dyDescent="0.25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</sheetData>
  <phoneticPr fontId="0" type="noConversion"/>
  <hyperlinks>
    <hyperlink ref="B4" location="LS_J!A1" display="Übersicht"/>
    <hyperlink ref="A4" location="'Ü 4-8'!A1" display="Ü 4-8"/>
  </hyperlinks>
  <pageMargins left="0.62" right="0.78740157499999996" top="0.59" bottom="0.77" header="0.51181102300000003" footer="0.55000000000000004"/>
  <pageSetup paperSize="9" scale="57" orientation="portrait" horizontalDpi="4294967292" verticalDpi="300" r:id="rId1"/>
  <headerFooter alignWithMargins="0">
    <oddFooter>&amp;L&amp;"Arial Narrow,Regular Kursiv"&amp;9PSM: &amp;F; &amp;A&amp;C&amp;"Arial Narrow,Regular Kursiv"&amp;9Seite &amp;P (von &amp;N)&amp;R&amp;"Arial Narrow,Regular Kursiv"&amp;9&amp;D;&amp;T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LS_J</vt:lpstr>
      <vt:lpstr>Ü 4-1 - Ü 4-2</vt:lpstr>
      <vt:lpstr>Ü 4-3 </vt:lpstr>
      <vt:lpstr>Ü 4-4</vt:lpstr>
      <vt:lpstr>Ü 4-5 - M 4-6</vt:lpstr>
      <vt:lpstr>Ü 4-7</vt:lpstr>
      <vt:lpstr>Ü 4-8</vt:lpstr>
      <vt:lpstr>Ü 4-9</vt:lpstr>
      <vt:lpstr>'Ü 4-1 - Ü 4-2'!Druckbereich</vt:lpstr>
      <vt:lpstr>'Ü 4-9'!Druckbereich</vt:lpstr>
    </vt:vector>
  </TitlesOfParts>
  <Company>Hochschule 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Lösungen zum Statistik-Übungsblatt</dc:title>
  <dc:creator>Peter Schmidt</dc:creator>
  <cp:lastModifiedBy>Peter Schmidt</cp:lastModifiedBy>
  <cp:lastPrinted>2016-12-04T21:22:42Z</cp:lastPrinted>
  <dcterms:created xsi:type="dcterms:W3CDTF">1997-11-09T16:56:50Z</dcterms:created>
  <dcterms:modified xsi:type="dcterms:W3CDTF">2020-12-14T11:46:55Z</dcterms:modified>
</cp:coreProperties>
</file>